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-105" yWindow="-105" windowWidth="19425" windowHeight="11760"/>
  </bookViews>
  <sheets>
    <sheet name="Programa de Partidos" sheetId="2" r:id="rId1"/>
  </sheets>
  <calcPr calcId="124519"/>
</workbook>
</file>

<file path=xl/calcChain.xml><?xml version="1.0" encoding="utf-8"?>
<calcChain xmlns="http://schemas.openxmlformats.org/spreadsheetml/2006/main">
  <c r="T56" i="2"/>
  <c r="U56"/>
  <c r="T57"/>
  <c r="U57"/>
  <c r="T58"/>
  <c r="U58"/>
  <c r="T59"/>
  <c r="U59"/>
  <c r="T60"/>
  <c r="U60"/>
  <c r="T61"/>
  <c r="U61"/>
  <c r="T62"/>
  <c r="U62"/>
  <c r="T63"/>
  <c r="U63"/>
  <c r="U13" l="1"/>
  <c r="T11"/>
  <c r="U89" l="1"/>
  <c r="U83"/>
  <c r="U82"/>
  <c r="T94"/>
  <c r="T91"/>
  <c r="T90"/>
  <c r="T81"/>
  <c r="U73"/>
  <c r="U72"/>
  <c r="U71"/>
  <c r="U70"/>
  <c r="U69"/>
  <c r="U68"/>
  <c r="U67"/>
  <c r="U66"/>
  <c r="U65"/>
  <c r="U64"/>
  <c r="T73"/>
  <c r="T72"/>
  <c r="T71"/>
  <c r="T70"/>
  <c r="T69"/>
  <c r="T68"/>
  <c r="T67"/>
  <c r="T66"/>
  <c r="T65"/>
  <c r="L21" s="1"/>
  <c r="T64"/>
  <c r="L14"/>
  <c r="L12"/>
  <c r="I29"/>
  <c r="U85" s="1"/>
  <c r="I28"/>
  <c r="I12"/>
  <c r="F29"/>
  <c r="K29" s="1"/>
  <c r="F28"/>
  <c r="K28" s="1"/>
  <c r="I27"/>
  <c r="U81" s="1"/>
  <c r="I26"/>
  <c r="U93" s="1"/>
  <c r="I25"/>
  <c r="U87" s="1"/>
  <c r="I24"/>
  <c r="U91" s="1"/>
  <c r="I23"/>
  <c r="U88" s="1"/>
  <c r="I22"/>
  <c r="U79" s="1"/>
  <c r="I21"/>
  <c r="U84" s="1"/>
  <c r="I20"/>
  <c r="T92" s="1"/>
  <c r="I19"/>
  <c r="I18"/>
  <c r="T77" s="1"/>
  <c r="I17"/>
  <c r="T86" s="1"/>
  <c r="I16"/>
  <c r="T85" s="1"/>
  <c r="I15"/>
  <c r="T83" s="1"/>
  <c r="I14"/>
  <c r="T80" s="1"/>
  <c r="I13"/>
  <c r="T78" s="1"/>
  <c r="F15"/>
  <c r="K15" s="1"/>
  <c r="F16"/>
  <c r="K16" s="1"/>
  <c r="F17"/>
  <c r="K17" s="1"/>
  <c r="F18"/>
  <c r="K18" s="1"/>
  <c r="F19"/>
  <c r="K19" s="1"/>
  <c r="F20"/>
  <c r="K20" s="1"/>
  <c r="F21"/>
  <c r="K21" s="1"/>
  <c r="F22"/>
  <c r="K22" s="1"/>
  <c r="F23"/>
  <c r="K23" s="1"/>
  <c r="F24"/>
  <c r="K24" s="1"/>
  <c r="F25"/>
  <c r="K25" s="1"/>
  <c r="F26"/>
  <c r="K26" s="1"/>
  <c r="F27"/>
  <c r="K27" s="1"/>
  <c r="F14"/>
  <c r="K14" s="1"/>
  <c r="F13"/>
  <c r="K13" s="1"/>
  <c r="F12"/>
  <c r="T89" l="1"/>
  <c r="U90"/>
  <c r="T79"/>
  <c r="T88"/>
  <c r="U92"/>
  <c r="T82"/>
  <c r="T87"/>
  <c r="T93"/>
  <c r="U80"/>
  <c r="T84"/>
  <c r="U78"/>
  <c r="U86"/>
  <c r="U77"/>
  <c r="L29"/>
  <c r="L16"/>
  <c r="L22"/>
  <c r="L25"/>
  <c r="L20"/>
  <c r="L24"/>
  <c r="L27"/>
  <c r="L17"/>
  <c r="K12"/>
  <c r="U14"/>
  <c r="U94"/>
  <c r="T128" s="1"/>
  <c r="E235" s="1"/>
  <c r="T127"/>
  <c r="E408" s="1"/>
  <c r="L19"/>
  <c r="L26"/>
  <c r="L18"/>
  <c r="L28"/>
  <c r="L23"/>
  <c r="L13"/>
  <c r="L15"/>
  <c r="T113"/>
  <c r="W88" l="1"/>
  <c r="V91"/>
  <c r="W82"/>
  <c r="V86"/>
  <c r="V77"/>
  <c r="V94"/>
  <c r="V89"/>
  <c r="V79"/>
  <c r="V84"/>
  <c r="E214"/>
  <c r="C283"/>
  <c r="C326"/>
  <c r="E79"/>
  <c r="E483"/>
  <c r="C104"/>
  <c r="C154"/>
  <c r="C204"/>
  <c r="E168"/>
  <c r="E145"/>
  <c r="C418"/>
  <c r="E237"/>
  <c r="E358"/>
  <c r="C129"/>
  <c r="E99"/>
  <c r="E433"/>
  <c r="E383"/>
  <c r="C279"/>
  <c r="C464"/>
  <c r="E333"/>
  <c r="E122"/>
  <c r="E308"/>
  <c r="E458"/>
  <c r="C395"/>
  <c r="C441"/>
  <c r="E260"/>
  <c r="C179"/>
  <c r="C229"/>
  <c r="C303"/>
  <c r="C349"/>
  <c r="C254"/>
  <c r="E191"/>
  <c r="C372"/>
  <c r="W79"/>
  <c r="W84"/>
  <c r="W87"/>
  <c r="V81"/>
  <c r="V93"/>
  <c r="V83"/>
  <c r="V87"/>
  <c r="W83"/>
  <c r="W77"/>
  <c r="W94"/>
  <c r="W86"/>
  <c r="W92"/>
  <c r="W78"/>
  <c r="W81"/>
  <c r="W85"/>
  <c r="W90"/>
  <c r="V85"/>
  <c r="V82"/>
  <c r="V78"/>
  <c r="V88"/>
  <c r="V92"/>
  <c r="V90"/>
  <c r="V80"/>
  <c r="C271"/>
  <c r="C367"/>
  <c r="C343"/>
  <c r="C103"/>
  <c r="C199"/>
  <c r="C127"/>
  <c r="C223"/>
  <c r="C439"/>
  <c r="C295"/>
  <c r="E259"/>
  <c r="C391"/>
  <c r="E187"/>
  <c r="E139"/>
  <c r="E283"/>
  <c r="C463"/>
  <c r="E91"/>
  <c r="C415"/>
  <c r="E355"/>
  <c r="E427"/>
  <c r="E379"/>
  <c r="E163"/>
  <c r="C319"/>
  <c r="E331"/>
  <c r="E115"/>
  <c r="E451"/>
  <c r="E211"/>
  <c r="C151"/>
  <c r="C79"/>
  <c r="E307"/>
  <c r="C247"/>
  <c r="C175"/>
  <c r="E475"/>
  <c r="E403"/>
  <c r="W91"/>
  <c r="W80"/>
  <c r="W93"/>
  <c r="W89"/>
  <c r="C481"/>
  <c r="C157"/>
  <c r="E254"/>
  <c r="C369"/>
  <c r="E465"/>
  <c r="C82"/>
  <c r="E188"/>
  <c r="E286"/>
  <c r="E361"/>
  <c r="C458"/>
  <c r="C107"/>
  <c r="C182"/>
  <c r="E277"/>
  <c r="C392"/>
  <c r="E96"/>
  <c r="C211"/>
  <c r="E311"/>
  <c r="E386"/>
  <c r="C132"/>
  <c r="C207"/>
  <c r="C300"/>
  <c r="E415"/>
  <c r="E119"/>
  <c r="C236"/>
  <c r="E336"/>
  <c r="E411"/>
  <c r="E440"/>
  <c r="C435"/>
  <c r="E142"/>
  <c r="E165"/>
  <c r="C323"/>
  <c r="C346"/>
  <c r="E231"/>
  <c r="C261"/>
  <c r="U11"/>
  <c r="T126"/>
  <c r="S95"/>
  <c r="S96" s="1"/>
  <c r="S97" s="1"/>
  <c r="S98" s="1"/>
  <c r="S99" s="1"/>
  <c r="S100" s="1"/>
  <c r="S101" s="1"/>
  <c r="S102" s="1"/>
  <c r="S103" s="1"/>
  <c r="S104" s="1"/>
  <c r="S105" s="1"/>
  <c r="S106" s="1"/>
  <c r="S107" s="1"/>
  <c r="S108" s="1"/>
  <c r="T111"/>
  <c r="T14"/>
  <c r="T13"/>
  <c r="S78"/>
  <c r="S79" s="1"/>
  <c r="S80" s="1"/>
  <c r="S81" s="1"/>
  <c r="S82" s="1"/>
  <c r="S83" s="1"/>
  <c r="S84" s="1"/>
  <c r="S85" s="1"/>
  <c r="S86" s="1"/>
  <c r="S87" s="1"/>
  <c r="S88" s="1"/>
  <c r="S89" s="1"/>
  <c r="S90" s="1"/>
  <c r="S91" s="1"/>
  <c r="S92" s="1"/>
  <c r="T146" l="1"/>
  <c r="T145"/>
  <c r="I303" s="1"/>
  <c r="E407"/>
  <c r="C307"/>
  <c r="E215"/>
  <c r="E123"/>
  <c r="C396"/>
  <c r="E303"/>
  <c r="C203"/>
  <c r="E103"/>
  <c r="E482"/>
  <c r="E382"/>
  <c r="C284"/>
  <c r="E192"/>
  <c r="C99"/>
  <c r="C465"/>
  <c r="C373"/>
  <c r="C278"/>
  <c r="C178"/>
  <c r="E80"/>
  <c r="E457"/>
  <c r="E357"/>
  <c r="E261"/>
  <c r="E169"/>
  <c r="C442"/>
  <c r="C350"/>
  <c r="C253"/>
  <c r="C153"/>
  <c r="C228"/>
  <c r="E146"/>
  <c r="C128"/>
  <c r="C419"/>
  <c r="E432"/>
  <c r="E332"/>
  <c r="C327"/>
  <c r="E238"/>
  <c r="C155"/>
  <c r="C230"/>
  <c r="C325"/>
  <c r="C440"/>
  <c r="E144"/>
  <c r="C259"/>
  <c r="E359"/>
  <c r="C483"/>
  <c r="C180"/>
  <c r="C255"/>
  <c r="C348"/>
  <c r="E463"/>
  <c r="C80"/>
  <c r="E167"/>
  <c r="E284"/>
  <c r="E384"/>
  <c r="E459"/>
  <c r="C105"/>
  <c r="E190"/>
  <c r="E279"/>
  <c r="E98"/>
  <c r="E213"/>
  <c r="E309"/>
  <c r="C394"/>
  <c r="C130"/>
  <c r="E409"/>
  <c r="E121"/>
  <c r="E434"/>
  <c r="E236"/>
  <c r="C371"/>
  <c r="C205"/>
  <c r="C302"/>
  <c r="E334"/>
  <c r="C417"/>
  <c r="T112"/>
  <c r="T117"/>
  <c r="T125"/>
  <c r="T119"/>
  <c r="T116"/>
  <c r="T124"/>
  <c r="T114"/>
  <c r="T122"/>
  <c r="T120"/>
  <c r="T115"/>
  <c r="T123"/>
  <c r="T118"/>
  <c r="T121"/>
  <c r="K475" l="1"/>
  <c r="K355"/>
  <c r="K307"/>
  <c r="I415"/>
  <c r="I127"/>
  <c r="K331"/>
  <c r="I439"/>
  <c r="K283"/>
  <c r="I151"/>
  <c r="I391"/>
  <c r="I367"/>
  <c r="I103"/>
  <c r="I463"/>
  <c r="K211"/>
  <c r="K259"/>
  <c r="I79"/>
  <c r="K187"/>
  <c r="K235"/>
  <c r="I223"/>
  <c r="I175"/>
  <c r="I295"/>
  <c r="I319"/>
  <c r="I343"/>
  <c r="I271"/>
  <c r="I247"/>
  <c r="K403"/>
  <c r="K427"/>
  <c r="K451"/>
  <c r="K379"/>
  <c r="I199"/>
  <c r="K91"/>
  <c r="K115"/>
  <c r="K139"/>
  <c r="K163"/>
  <c r="K168"/>
  <c r="I395"/>
  <c r="I179"/>
  <c r="K214"/>
  <c r="I104"/>
  <c r="K383"/>
  <c r="I254"/>
  <c r="K145"/>
  <c r="I279"/>
  <c r="K122"/>
  <c r="K458"/>
  <c r="I441"/>
  <c r="I326"/>
  <c r="K433"/>
  <c r="K408"/>
  <c r="K308"/>
  <c r="I372"/>
  <c r="K79"/>
  <c r="I283"/>
  <c r="K191"/>
  <c r="I349"/>
  <c r="K333"/>
  <c r="I154"/>
  <c r="K237"/>
  <c r="I229"/>
  <c r="K483"/>
  <c r="K99"/>
  <c r="I129"/>
  <c r="I464"/>
  <c r="I204"/>
  <c r="K260"/>
  <c r="I418"/>
  <c r="K358"/>
  <c r="E431"/>
  <c r="C331"/>
  <c r="E239"/>
  <c r="E147"/>
  <c r="C420"/>
  <c r="E327"/>
  <c r="C227"/>
  <c r="E127"/>
  <c r="E406"/>
  <c r="C308"/>
  <c r="E216"/>
  <c r="C123"/>
  <c r="C98"/>
  <c r="C397"/>
  <c r="E302"/>
  <c r="C202"/>
  <c r="E104"/>
  <c r="E481"/>
  <c r="E381"/>
  <c r="C285"/>
  <c r="E193"/>
  <c r="C466"/>
  <c r="C374"/>
  <c r="C277"/>
  <c r="C177"/>
  <c r="E81"/>
  <c r="E170"/>
  <c r="C152"/>
  <c r="E262"/>
  <c r="C252"/>
  <c r="E456"/>
  <c r="C443"/>
  <c r="E356"/>
  <c r="C351"/>
  <c r="C451"/>
  <c r="C359"/>
  <c r="E267"/>
  <c r="C168"/>
  <c r="E447"/>
  <c r="E347"/>
  <c r="E247"/>
  <c r="E155"/>
  <c r="C428"/>
  <c r="C336"/>
  <c r="C243"/>
  <c r="C143"/>
  <c r="E422"/>
  <c r="E322"/>
  <c r="E224"/>
  <c r="E132"/>
  <c r="C405"/>
  <c r="C313"/>
  <c r="C218"/>
  <c r="C118"/>
  <c r="E397"/>
  <c r="E297"/>
  <c r="E201"/>
  <c r="E109"/>
  <c r="C290"/>
  <c r="C272"/>
  <c r="E178"/>
  <c r="C193"/>
  <c r="C382"/>
  <c r="E476"/>
  <c r="C93"/>
  <c r="C471"/>
  <c r="E86"/>
  <c r="E372"/>
  <c r="C403"/>
  <c r="C311"/>
  <c r="E219"/>
  <c r="C120"/>
  <c r="E399"/>
  <c r="E299"/>
  <c r="E199"/>
  <c r="E107"/>
  <c r="E478"/>
  <c r="C380"/>
  <c r="C288"/>
  <c r="C195"/>
  <c r="C95"/>
  <c r="C469"/>
  <c r="E374"/>
  <c r="C274"/>
  <c r="E176"/>
  <c r="E84"/>
  <c r="E453"/>
  <c r="C357"/>
  <c r="E265"/>
  <c r="C170"/>
  <c r="C446"/>
  <c r="E349"/>
  <c r="C249"/>
  <c r="E153"/>
  <c r="E242"/>
  <c r="C224"/>
  <c r="C145"/>
  <c r="E130"/>
  <c r="C334"/>
  <c r="E428"/>
  <c r="C423"/>
  <c r="E324"/>
  <c r="C482"/>
  <c r="E166"/>
  <c r="E255"/>
  <c r="C347"/>
  <c r="E464"/>
  <c r="E189"/>
  <c r="C81"/>
  <c r="E285"/>
  <c r="C370"/>
  <c r="C459"/>
  <c r="C106"/>
  <c r="C181"/>
  <c r="E278"/>
  <c r="C393"/>
  <c r="C206"/>
  <c r="E97"/>
  <c r="E212"/>
  <c r="E310"/>
  <c r="E385"/>
  <c r="C131"/>
  <c r="C301"/>
  <c r="C416"/>
  <c r="E120"/>
  <c r="C235"/>
  <c r="E335"/>
  <c r="E410"/>
  <c r="C156"/>
  <c r="E143"/>
  <c r="C260"/>
  <c r="C231"/>
  <c r="E439"/>
  <c r="E435"/>
  <c r="C324"/>
  <c r="E360"/>
  <c r="C480"/>
  <c r="E387"/>
  <c r="E287"/>
  <c r="C187"/>
  <c r="E95"/>
  <c r="C457"/>
  <c r="E362"/>
  <c r="C262"/>
  <c r="E164"/>
  <c r="E441"/>
  <c r="C345"/>
  <c r="E253"/>
  <c r="C158"/>
  <c r="E416"/>
  <c r="C322"/>
  <c r="E230"/>
  <c r="C133"/>
  <c r="E118"/>
  <c r="C299"/>
  <c r="C108"/>
  <c r="E466"/>
  <c r="E276"/>
  <c r="C83"/>
  <c r="E312"/>
  <c r="C434"/>
  <c r="C237"/>
  <c r="C411"/>
  <c r="C212"/>
  <c r="E337"/>
  <c r="E391"/>
  <c r="E207"/>
  <c r="C368"/>
  <c r="C183"/>
  <c r="E141"/>
  <c r="E455"/>
  <c r="C355"/>
  <c r="E263"/>
  <c r="E171"/>
  <c r="C444"/>
  <c r="E351"/>
  <c r="C251"/>
  <c r="E151"/>
  <c r="E430"/>
  <c r="C332"/>
  <c r="E240"/>
  <c r="C147"/>
  <c r="C421"/>
  <c r="E326"/>
  <c r="C226"/>
  <c r="E128"/>
  <c r="E217"/>
  <c r="E405"/>
  <c r="C309"/>
  <c r="C122"/>
  <c r="C398"/>
  <c r="E301"/>
  <c r="C201"/>
  <c r="E105"/>
  <c r="E194"/>
  <c r="C176"/>
  <c r="C467"/>
  <c r="E480"/>
  <c r="C97"/>
  <c r="E82"/>
  <c r="C286"/>
  <c r="C276"/>
  <c r="E380"/>
  <c r="C375"/>
  <c r="C456"/>
  <c r="E363"/>
  <c r="C263"/>
  <c r="C163"/>
  <c r="C433"/>
  <c r="E338"/>
  <c r="C238"/>
  <c r="E140"/>
  <c r="E417"/>
  <c r="C321"/>
  <c r="E229"/>
  <c r="C134"/>
  <c r="E392"/>
  <c r="C298"/>
  <c r="E206"/>
  <c r="C109"/>
  <c r="E467"/>
  <c r="E275"/>
  <c r="C84"/>
  <c r="E442"/>
  <c r="E252"/>
  <c r="C188"/>
  <c r="E117"/>
  <c r="C479"/>
  <c r="C410"/>
  <c r="C213"/>
  <c r="C387"/>
  <c r="E313"/>
  <c r="E288"/>
  <c r="E367"/>
  <c r="E183"/>
  <c r="C344"/>
  <c r="C159"/>
  <c r="E94"/>
  <c r="C432"/>
  <c r="E339"/>
  <c r="C239"/>
  <c r="C139"/>
  <c r="E418"/>
  <c r="C320"/>
  <c r="C409"/>
  <c r="E314"/>
  <c r="C214"/>
  <c r="E116"/>
  <c r="E393"/>
  <c r="C297"/>
  <c r="E205"/>
  <c r="C110"/>
  <c r="C386"/>
  <c r="E289"/>
  <c r="E468"/>
  <c r="E368"/>
  <c r="E274"/>
  <c r="E182"/>
  <c r="C85"/>
  <c r="C264"/>
  <c r="E251"/>
  <c r="E228"/>
  <c r="C164"/>
  <c r="E93"/>
  <c r="C478"/>
  <c r="C189"/>
  <c r="C455"/>
  <c r="E343"/>
  <c r="E443"/>
  <c r="E159"/>
  <c r="C363"/>
  <c r="C135"/>
  <c r="E479"/>
  <c r="C379"/>
  <c r="C287"/>
  <c r="E195"/>
  <c r="C96"/>
  <c r="C468"/>
  <c r="E375"/>
  <c r="C275"/>
  <c r="E175"/>
  <c r="E83"/>
  <c r="E454"/>
  <c r="C356"/>
  <c r="E264"/>
  <c r="C171"/>
  <c r="C445"/>
  <c r="E350"/>
  <c r="C250"/>
  <c r="E152"/>
  <c r="E429"/>
  <c r="C333"/>
  <c r="E241"/>
  <c r="C146"/>
  <c r="C422"/>
  <c r="E325"/>
  <c r="C225"/>
  <c r="E129"/>
  <c r="E300"/>
  <c r="E218"/>
  <c r="C200"/>
  <c r="E106"/>
  <c r="C310"/>
  <c r="C121"/>
  <c r="E404"/>
  <c r="C399"/>
  <c r="C454"/>
  <c r="C362"/>
  <c r="C265"/>
  <c r="C165"/>
  <c r="E444"/>
  <c r="E344"/>
  <c r="E250"/>
  <c r="E158"/>
  <c r="C431"/>
  <c r="C339"/>
  <c r="C240"/>
  <c r="C140"/>
  <c r="E419"/>
  <c r="E319"/>
  <c r="E227"/>
  <c r="E135"/>
  <c r="C115"/>
  <c r="C408"/>
  <c r="E315"/>
  <c r="C215"/>
  <c r="E394"/>
  <c r="C296"/>
  <c r="E204"/>
  <c r="C111"/>
  <c r="C385"/>
  <c r="E369"/>
  <c r="E92"/>
  <c r="C86"/>
  <c r="E290"/>
  <c r="E273"/>
  <c r="C477"/>
  <c r="C190"/>
  <c r="E181"/>
  <c r="E469"/>
  <c r="C427"/>
  <c r="C335"/>
  <c r="E243"/>
  <c r="C144"/>
  <c r="E423"/>
  <c r="E323"/>
  <c r="E223"/>
  <c r="E131"/>
  <c r="C404"/>
  <c r="C312"/>
  <c r="C219"/>
  <c r="C119"/>
  <c r="E398"/>
  <c r="E298"/>
  <c r="E200"/>
  <c r="E108"/>
  <c r="E477"/>
  <c r="C381"/>
  <c r="C289"/>
  <c r="C194"/>
  <c r="C94"/>
  <c r="C470"/>
  <c r="E373"/>
  <c r="C273"/>
  <c r="E177"/>
  <c r="E85"/>
  <c r="E348"/>
  <c r="E266"/>
  <c r="C248"/>
  <c r="E154"/>
  <c r="C358"/>
  <c r="C169"/>
  <c r="E452"/>
  <c r="C447"/>
  <c r="C430"/>
  <c r="C338"/>
  <c r="C241"/>
  <c r="C141"/>
  <c r="E420"/>
  <c r="E320"/>
  <c r="E226"/>
  <c r="E134"/>
  <c r="C407"/>
  <c r="C315"/>
  <c r="C216"/>
  <c r="C116"/>
  <c r="C384"/>
  <c r="E395"/>
  <c r="E295"/>
  <c r="E203"/>
  <c r="E111"/>
  <c r="C476"/>
  <c r="E291"/>
  <c r="C191"/>
  <c r="C91"/>
  <c r="E470"/>
  <c r="E370"/>
  <c r="E272"/>
  <c r="E180"/>
  <c r="C87"/>
  <c r="E445"/>
  <c r="C361"/>
  <c r="E345"/>
  <c r="C453"/>
  <c r="C266"/>
  <c r="E249"/>
  <c r="C166"/>
  <c r="E157"/>
  <c r="C475"/>
  <c r="C383"/>
  <c r="C217"/>
  <c r="C117"/>
  <c r="E471"/>
  <c r="E371"/>
  <c r="E202"/>
  <c r="E110"/>
  <c r="C452"/>
  <c r="C360"/>
  <c r="C291"/>
  <c r="C192"/>
  <c r="C92"/>
  <c r="E446"/>
  <c r="E346"/>
  <c r="E271"/>
  <c r="E179"/>
  <c r="E87"/>
  <c r="C167"/>
  <c r="C429"/>
  <c r="C337"/>
  <c r="C267"/>
  <c r="E421"/>
  <c r="E321"/>
  <c r="E248"/>
  <c r="E156"/>
  <c r="C314"/>
  <c r="E296"/>
  <c r="E225"/>
  <c r="C406"/>
  <c r="E396"/>
  <c r="C242"/>
  <c r="C142"/>
  <c r="E133"/>
  <c r="T141"/>
  <c r="T139"/>
  <c r="T131"/>
  <c r="T138"/>
  <c r="T132"/>
  <c r="T143"/>
  <c r="T129"/>
  <c r="T135"/>
  <c r="T133"/>
  <c r="T142"/>
  <c r="T140"/>
  <c r="T137"/>
  <c r="T136"/>
  <c r="T134"/>
  <c r="T130"/>
  <c r="T144"/>
  <c r="K393" l="1"/>
  <c r="I297"/>
  <c r="K205"/>
  <c r="I110"/>
  <c r="I478"/>
  <c r="I386"/>
  <c r="K289"/>
  <c r="I189"/>
  <c r="K93"/>
  <c r="K468"/>
  <c r="K368"/>
  <c r="K274"/>
  <c r="K182"/>
  <c r="I85"/>
  <c r="I455"/>
  <c r="I363"/>
  <c r="I264"/>
  <c r="I164"/>
  <c r="K443"/>
  <c r="K343"/>
  <c r="K251"/>
  <c r="K159"/>
  <c r="I432"/>
  <c r="K339"/>
  <c r="I239"/>
  <c r="I139"/>
  <c r="K418"/>
  <c r="I320"/>
  <c r="K228"/>
  <c r="I135"/>
  <c r="I409"/>
  <c r="K314"/>
  <c r="I214"/>
  <c r="K116"/>
  <c r="K312"/>
  <c r="K253"/>
  <c r="K230"/>
  <c r="I183"/>
  <c r="I133"/>
  <c r="K276"/>
  <c r="I480"/>
  <c r="K391"/>
  <c r="I368"/>
  <c r="I262"/>
  <c r="I158"/>
  <c r="K95"/>
  <c r="K287"/>
  <c r="I457"/>
  <c r="I411"/>
  <c r="K387"/>
  <c r="I345"/>
  <c r="I237"/>
  <c r="I299"/>
  <c r="K466"/>
  <c r="I434"/>
  <c r="K118"/>
  <c r="K441"/>
  <c r="K362"/>
  <c r="I322"/>
  <c r="K337"/>
  <c r="K141"/>
  <c r="K207"/>
  <c r="I212"/>
  <c r="I187"/>
  <c r="K416"/>
  <c r="K164"/>
  <c r="I83"/>
  <c r="I108"/>
  <c r="K397"/>
  <c r="K297"/>
  <c r="K201"/>
  <c r="K109"/>
  <c r="K476"/>
  <c r="I382"/>
  <c r="I290"/>
  <c r="I193"/>
  <c r="I93"/>
  <c r="I471"/>
  <c r="K372"/>
  <c r="I272"/>
  <c r="K178"/>
  <c r="K86"/>
  <c r="I451"/>
  <c r="I359"/>
  <c r="K267"/>
  <c r="I168"/>
  <c r="K447"/>
  <c r="K347"/>
  <c r="K247"/>
  <c r="K155"/>
  <c r="I428"/>
  <c r="I336"/>
  <c r="I243"/>
  <c r="I143"/>
  <c r="K422"/>
  <c r="K322"/>
  <c r="K224"/>
  <c r="K132"/>
  <c r="I313"/>
  <c r="I218"/>
  <c r="I118"/>
  <c r="I405"/>
  <c r="I423"/>
  <c r="K324"/>
  <c r="I224"/>
  <c r="K130"/>
  <c r="I403"/>
  <c r="I311"/>
  <c r="K219"/>
  <c r="I120"/>
  <c r="K399"/>
  <c r="K299"/>
  <c r="K199"/>
  <c r="K107"/>
  <c r="K478"/>
  <c r="I380"/>
  <c r="I288"/>
  <c r="I195"/>
  <c r="I95"/>
  <c r="I469"/>
  <c r="K374"/>
  <c r="I274"/>
  <c r="K176"/>
  <c r="K84"/>
  <c r="K453"/>
  <c r="I357"/>
  <c r="K265"/>
  <c r="I170"/>
  <c r="I446"/>
  <c r="K349"/>
  <c r="I249"/>
  <c r="K153"/>
  <c r="K428"/>
  <c r="I334"/>
  <c r="K242"/>
  <c r="I145"/>
  <c r="I467"/>
  <c r="I375"/>
  <c r="I276"/>
  <c r="I176"/>
  <c r="K82"/>
  <c r="K455"/>
  <c r="I355"/>
  <c r="K263"/>
  <c r="K171"/>
  <c r="I444"/>
  <c r="K351"/>
  <c r="I251"/>
  <c r="K151"/>
  <c r="K430"/>
  <c r="I332"/>
  <c r="K240"/>
  <c r="I147"/>
  <c r="I421"/>
  <c r="K326"/>
  <c r="I226"/>
  <c r="K128"/>
  <c r="K405"/>
  <c r="I309"/>
  <c r="K217"/>
  <c r="I122"/>
  <c r="I398"/>
  <c r="K301"/>
  <c r="I201"/>
  <c r="K105"/>
  <c r="K480"/>
  <c r="K380"/>
  <c r="I286"/>
  <c r="K194"/>
  <c r="I97"/>
  <c r="I447"/>
  <c r="K348"/>
  <c r="I248"/>
  <c r="K154"/>
  <c r="I427"/>
  <c r="I335"/>
  <c r="K243"/>
  <c r="I144"/>
  <c r="K423"/>
  <c r="K323"/>
  <c r="K223"/>
  <c r="K131"/>
  <c r="I404"/>
  <c r="I312"/>
  <c r="I219"/>
  <c r="I119"/>
  <c r="K398"/>
  <c r="K298"/>
  <c r="K200"/>
  <c r="K108"/>
  <c r="K477"/>
  <c r="I381"/>
  <c r="I289"/>
  <c r="I194"/>
  <c r="I94"/>
  <c r="I470"/>
  <c r="K373"/>
  <c r="I273"/>
  <c r="K177"/>
  <c r="K85"/>
  <c r="I169"/>
  <c r="K452"/>
  <c r="I358"/>
  <c r="K266"/>
  <c r="K254"/>
  <c r="I82"/>
  <c r="K277"/>
  <c r="I481"/>
  <c r="K415"/>
  <c r="I392"/>
  <c r="I369"/>
  <c r="K96"/>
  <c r="K311"/>
  <c r="I458"/>
  <c r="I435"/>
  <c r="K411"/>
  <c r="I346"/>
  <c r="I182"/>
  <c r="I132"/>
  <c r="I300"/>
  <c r="I261"/>
  <c r="I157"/>
  <c r="K119"/>
  <c r="K286"/>
  <c r="I107"/>
  <c r="I323"/>
  <c r="K465"/>
  <c r="K386"/>
  <c r="I236"/>
  <c r="K188"/>
  <c r="K142"/>
  <c r="K440"/>
  <c r="K361"/>
  <c r="K165"/>
  <c r="K336"/>
  <c r="I207"/>
  <c r="K231"/>
  <c r="I211"/>
  <c r="K392"/>
  <c r="K183"/>
  <c r="I163"/>
  <c r="I134"/>
  <c r="K206"/>
  <c r="I238"/>
  <c r="K467"/>
  <c r="I159"/>
  <c r="I263"/>
  <c r="K252"/>
  <c r="K275"/>
  <c r="I479"/>
  <c r="K367"/>
  <c r="K229"/>
  <c r="K94"/>
  <c r="I456"/>
  <c r="I387"/>
  <c r="K363"/>
  <c r="I344"/>
  <c r="I213"/>
  <c r="I298"/>
  <c r="I433"/>
  <c r="I410"/>
  <c r="K338"/>
  <c r="K117"/>
  <c r="K288"/>
  <c r="I188"/>
  <c r="I84"/>
  <c r="I109"/>
  <c r="I321"/>
  <c r="K417"/>
  <c r="K140"/>
  <c r="K313"/>
  <c r="K442"/>
  <c r="I399"/>
  <c r="K300"/>
  <c r="I200"/>
  <c r="K106"/>
  <c r="K479"/>
  <c r="I379"/>
  <c r="I287"/>
  <c r="K195"/>
  <c r="I96"/>
  <c r="I468"/>
  <c r="K375"/>
  <c r="I275"/>
  <c r="K175"/>
  <c r="K83"/>
  <c r="K454"/>
  <c r="I356"/>
  <c r="K264"/>
  <c r="I171"/>
  <c r="I445"/>
  <c r="K350"/>
  <c r="I250"/>
  <c r="K152"/>
  <c r="K429"/>
  <c r="I333"/>
  <c r="K241"/>
  <c r="I146"/>
  <c r="I422"/>
  <c r="K325"/>
  <c r="I225"/>
  <c r="K129"/>
  <c r="I121"/>
  <c r="K404"/>
  <c r="I310"/>
  <c r="K218"/>
  <c r="K445"/>
  <c r="K345"/>
  <c r="K249"/>
  <c r="K157"/>
  <c r="I430"/>
  <c r="I338"/>
  <c r="I241"/>
  <c r="I141"/>
  <c r="K420"/>
  <c r="K320"/>
  <c r="K226"/>
  <c r="K134"/>
  <c r="I407"/>
  <c r="I315"/>
  <c r="I216"/>
  <c r="I116"/>
  <c r="K395"/>
  <c r="K295"/>
  <c r="K203"/>
  <c r="K111"/>
  <c r="I476"/>
  <c r="I384"/>
  <c r="K291"/>
  <c r="I191"/>
  <c r="I91"/>
  <c r="K470"/>
  <c r="K370"/>
  <c r="K272"/>
  <c r="K180"/>
  <c r="I87"/>
  <c r="I361"/>
  <c r="I266"/>
  <c r="I166"/>
  <c r="I453"/>
  <c r="I419"/>
  <c r="I327"/>
  <c r="I228"/>
  <c r="I128"/>
  <c r="K407"/>
  <c r="I307"/>
  <c r="K215"/>
  <c r="K123"/>
  <c r="I396"/>
  <c r="K303"/>
  <c r="I203"/>
  <c r="K103"/>
  <c r="K482"/>
  <c r="K382"/>
  <c r="I284"/>
  <c r="K192"/>
  <c r="I99"/>
  <c r="I465"/>
  <c r="I373"/>
  <c r="I278"/>
  <c r="I178"/>
  <c r="K80"/>
  <c r="K457"/>
  <c r="K357"/>
  <c r="K261"/>
  <c r="K169"/>
  <c r="I442"/>
  <c r="I350"/>
  <c r="I253"/>
  <c r="I153"/>
  <c r="K432"/>
  <c r="K332"/>
  <c r="K238"/>
  <c r="K146"/>
  <c r="K469"/>
  <c r="K369"/>
  <c r="K273"/>
  <c r="K181"/>
  <c r="I86"/>
  <c r="I454"/>
  <c r="I362"/>
  <c r="I265"/>
  <c r="I165"/>
  <c r="K444"/>
  <c r="K344"/>
  <c r="K250"/>
  <c r="K158"/>
  <c r="I431"/>
  <c r="I339"/>
  <c r="I240"/>
  <c r="I140"/>
  <c r="K419"/>
  <c r="K319"/>
  <c r="K227"/>
  <c r="K135"/>
  <c r="I408"/>
  <c r="K315"/>
  <c r="I215"/>
  <c r="I115"/>
  <c r="K394"/>
  <c r="I296"/>
  <c r="K204"/>
  <c r="I111"/>
  <c r="I477"/>
  <c r="I385"/>
  <c r="K290"/>
  <c r="K92"/>
  <c r="I190"/>
  <c r="I443"/>
  <c r="I351"/>
  <c r="I252"/>
  <c r="I152"/>
  <c r="K431"/>
  <c r="I331"/>
  <c r="K239"/>
  <c r="K147"/>
  <c r="I420"/>
  <c r="K327"/>
  <c r="I227"/>
  <c r="K127"/>
  <c r="K406"/>
  <c r="I308"/>
  <c r="K216"/>
  <c r="I123"/>
  <c r="I397"/>
  <c r="K302"/>
  <c r="I202"/>
  <c r="K104"/>
  <c r="K481"/>
  <c r="K381"/>
  <c r="I285"/>
  <c r="K193"/>
  <c r="I98"/>
  <c r="I466"/>
  <c r="I374"/>
  <c r="I277"/>
  <c r="I177"/>
  <c r="K81"/>
  <c r="K456"/>
  <c r="K356"/>
  <c r="K262"/>
  <c r="K170"/>
  <c r="K421"/>
  <c r="K321"/>
  <c r="K225"/>
  <c r="K133"/>
  <c r="I406"/>
  <c r="I314"/>
  <c r="I217"/>
  <c r="I117"/>
  <c r="K396"/>
  <c r="K296"/>
  <c r="K202"/>
  <c r="K110"/>
  <c r="I475"/>
  <c r="I383"/>
  <c r="I291"/>
  <c r="I192"/>
  <c r="I92"/>
  <c r="K471"/>
  <c r="K371"/>
  <c r="K271"/>
  <c r="K179"/>
  <c r="K87"/>
  <c r="I452"/>
  <c r="I360"/>
  <c r="I267"/>
  <c r="I167"/>
  <c r="K446"/>
  <c r="K346"/>
  <c r="K248"/>
  <c r="K156"/>
  <c r="I429"/>
  <c r="I337"/>
  <c r="I242"/>
  <c r="I142"/>
  <c r="I482"/>
  <c r="K439"/>
  <c r="I416"/>
  <c r="I370"/>
  <c r="K335"/>
  <c r="I231"/>
  <c r="K97"/>
  <c r="I459"/>
  <c r="K435"/>
  <c r="I347"/>
  <c r="I81"/>
  <c r="I206"/>
  <c r="I301"/>
  <c r="K120"/>
  <c r="I181"/>
  <c r="I131"/>
  <c r="I324"/>
  <c r="K410"/>
  <c r="I260"/>
  <c r="K189"/>
  <c r="I156"/>
  <c r="K143"/>
  <c r="K285"/>
  <c r="K166"/>
  <c r="I106"/>
  <c r="K212"/>
  <c r="K464"/>
  <c r="K385"/>
  <c r="K255"/>
  <c r="I235"/>
  <c r="K310"/>
  <c r="K278"/>
  <c r="I393"/>
  <c r="K360"/>
  <c r="K459"/>
  <c r="K359"/>
  <c r="I130"/>
  <c r="I302"/>
  <c r="K334"/>
  <c r="K121"/>
  <c r="I230"/>
  <c r="I80"/>
  <c r="I205"/>
  <c r="I325"/>
  <c r="K434"/>
  <c r="K144"/>
  <c r="K213"/>
  <c r="I348"/>
  <c r="K236"/>
  <c r="I180"/>
  <c r="K167"/>
  <c r="I371"/>
  <c r="I259"/>
  <c r="I155"/>
  <c r="K190"/>
  <c r="K284"/>
  <c r="I394"/>
  <c r="I417"/>
  <c r="K409"/>
  <c r="I105"/>
  <c r="K279"/>
  <c r="I483"/>
  <c r="I255"/>
  <c r="K463"/>
  <c r="I440"/>
  <c r="K309"/>
  <c r="K384"/>
  <c r="K98"/>
</calcChain>
</file>

<file path=xl/sharedStrings.xml><?xml version="1.0" encoding="utf-8"?>
<sst xmlns="http://schemas.openxmlformats.org/spreadsheetml/2006/main" count="777" uniqueCount="92">
  <si>
    <t>c.</t>
  </si>
  <si>
    <t>PAREJAS</t>
  </si>
  <si>
    <t>1 a 8</t>
  </si>
  <si>
    <t>9 a 16</t>
  </si>
  <si>
    <t>1 - 9</t>
  </si>
  <si>
    <t>TIGRE</t>
  </si>
  <si>
    <t>INSTITUTO A.C. CBA.</t>
  </si>
  <si>
    <t>BELGRANO (CBA.)</t>
  </si>
  <si>
    <t>SAN MARTÍN (S.J.)</t>
  </si>
  <si>
    <t>VILLA DÁLMINE</t>
  </si>
  <si>
    <t>MITRE (S.E.)</t>
  </si>
  <si>
    <t>SAN MARTÍN (TUC.)</t>
  </si>
  <si>
    <t>NVA. CHICAGO</t>
  </si>
  <si>
    <t>ALL BOYS</t>
  </si>
  <si>
    <t>ATLANTA</t>
  </si>
  <si>
    <t>FERRO CARRIL OESTE</t>
  </si>
  <si>
    <t>ALMAGRO</t>
  </si>
  <si>
    <t>ESTUDIANTES</t>
  </si>
  <si>
    <t>QUILMES A.C.</t>
  </si>
  <si>
    <t>DEF. DE BELGRANO</t>
  </si>
  <si>
    <t>BARRACAS CTRAL.</t>
  </si>
  <si>
    <t>DEP. RIESTRA</t>
  </si>
  <si>
    <t>DEP. MORÓN</t>
  </si>
  <si>
    <t>CHACARITA JRS.</t>
  </si>
  <si>
    <t>TEMPERLEY</t>
  </si>
  <si>
    <t>AT. DE RAFAELA</t>
  </si>
  <si>
    <t>SANTAMARINA (T.)</t>
  </si>
  <si>
    <t>ALVARADO (M.D.P.)</t>
  </si>
  <si>
    <t>G. Y ESGRIMA (J.)</t>
  </si>
  <si>
    <t>GMO. BROWN (P.M.)</t>
  </si>
  <si>
    <t>ZONA A</t>
  </si>
  <si>
    <t>ZONA B</t>
  </si>
  <si>
    <t>ALTE. BROWN</t>
  </si>
  <si>
    <t>T. SUÁREZ</t>
  </si>
  <si>
    <t>DEP. MAIPÚ (MZA.)</t>
  </si>
  <si>
    <t>SAN TELMO</t>
  </si>
  <si>
    <t>AGROPECUARIO ARG.</t>
  </si>
  <si>
    <t>LIBRE</t>
  </si>
  <si>
    <t>1 - 10</t>
  </si>
  <si>
    <t>2 - 11</t>
  </si>
  <si>
    <t>3 - 12</t>
  </si>
  <si>
    <t>4 - 13</t>
  </si>
  <si>
    <t>5 - 14</t>
  </si>
  <si>
    <t>6 - 15</t>
  </si>
  <si>
    <t>7 - 16</t>
  </si>
  <si>
    <t>8 - 17</t>
  </si>
  <si>
    <t>9 - 18</t>
  </si>
  <si>
    <t>Fecha 1</t>
  </si>
  <si>
    <t>Fecha 2</t>
  </si>
  <si>
    <t>Fecha 3</t>
  </si>
  <si>
    <t>Fecha 4</t>
  </si>
  <si>
    <t>Fecha 5</t>
  </si>
  <si>
    <t>Fecha 6</t>
  </si>
  <si>
    <t>Fecha 7</t>
  </si>
  <si>
    <t>Fecha 8</t>
  </si>
  <si>
    <t>Fecha 9</t>
  </si>
  <si>
    <t>Fecha 10</t>
  </si>
  <si>
    <t>Fecha 11</t>
  </si>
  <si>
    <t>Fecha 12</t>
  </si>
  <si>
    <t>Fecha 13</t>
  </si>
  <si>
    <t>Fecha 14</t>
  </si>
  <si>
    <t>Fecha 15</t>
  </si>
  <si>
    <t>Fecha 16</t>
  </si>
  <si>
    <t>Fecha 17</t>
  </si>
  <si>
    <t>Fecha 18</t>
  </si>
  <si>
    <t>Fecha 19</t>
  </si>
  <si>
    <t>Fecha 20</t>
  </si>
  <si>
    <t>Fecha 21</t>
  </si>
  <si>
    <t>Fecha 22</t>
  </si>
  <si>
    <t>Fecha 23</t>
  </si>
  <si>
    <t>Fecha 24</t>
  </si>
  <si>
    <t>Fecha 25</t>
  </si>
  <si>
    <t>Fecha 26</t>
  </si>
  <si>
    <t>Fecha 27</t>
  </si>
  <si>
    <t>Fecha 28</t>
  </si>
  <si>
    <t>Fecha 29</t>
  </si>
  <si>
    <t>Fecha 30</t>
  </si>
  <si>
    <t>Fecha 31</t>
  </si>
  <si>
    <t>Fecha 32</t>
  </si>
  <si>
    <t>Fecha 33</t>
  </si>
  <si>
    <t>Fecha 34</t>
  </si>
  <si>
    <t>CONFORMACIÓN DE LAS ZONAS</t>
  </si>
  <si>
    <t>ZONA</t>
  </si>
  <si>
    <t>Nro.</t>
  </si>
  <si>
    <t>ESTUDIANTES (R. IV)</t>
  </si>
  <si>
    <t>G. Y ESGRIMA (M.)</t>
  </si>
  <si>
    <t>INDEPENDIENTE (M.)</t>
  </si>
  <si>
    <t>GÜEMES (S.E.)</t>
  </si>
  <si>
    <t>BROWN (A.)</t>
  </si>
  <si>
    <t>Nros. PAREJA</t>
  </si>
  <si>
    <t>B</t>
  </si>
  <si>
    <t>A</t>
  </si>
</sst>
</file>

<file path=xl/styles.xml><?xml version="1.0" encoding="utf-8"?>
<styleSheet xmlns="http://schemas.openxmlformats.org/spreadsheetml/2006/main">
  <fonts count="34">
    <font>
      <sz val="10"/>
      <color indexed="8"/>
      <name val="MS Sans Serif"/>
    </font>
    <font>
      <sz val="9.9499999999999993"/>
      <color indexed="8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MS Sans Serif"/>
      <family val="2"/>
    </font>
    <font>
      <sz val="10"/>
      <color indexed="8"/>
      <name val="MS Sans Serif"/>
      <family val="2"/>
    </font>
    <font>
      <b/>
      <u/>
      <sz val="12"/>
      <color theme="0"/>
      <name val="MS Sans Serif"/>
      <family val="2"/>
    </font>
    <font>
      <b/>
      <u/>
      <sz val="10"/>
      <color theme="0"/>
      <name val="MS Sans Serif"/>
      <family val="2"/>
    </font>
    <font>
      <sz val="10"/>
      <color theme="0"/>
      <name val="MS Sans Serif"/>
      <family val="2"/>
    </font>
    <font>
      <b/>
      <sz val="10"/>
      <color theme="0"/>
      <name val="MS Sans Serif"/>
      <family val="2"/>
    </font>
    <font>
      <sz val="10"/>
      <color theme="0"/>
      <name val="MS Sans Serif"/>
    </font>
    <font>
      <b/>
      <sz val="14"/>
      <color theme="0"/>
      <name val="Verdana"/>
      <family val="2"/>
    </font>
    <font>
      <sz val="14"/>
      <color theme="0"/>
      <name val="Calibri"/>
      <family val="2"/>
      <scheme val="minor"/>
    </font>
    <font>
      <sz val="8.0500000000000007"/>
      <color theme="0"/>
      <name val="Verdana"/>
      <family val="2"/>
    </font>
    <font>
      <i/>
      <sz val="8.0500000000000007"/>
      <color theme="0"/>
      <name val="Verdana"/>
      <family val="2"/>
    </font>
    <font>
      <sz val="18"/>
      <color theme="0"/>
      <name val="Uni Neue Bold"/>
      <family val="3"/>
    </font>
    <font>
      <b/>
      <sz val="18"/>
      <color theme="0"/>
      <name val="Uni Neue Bold"/>
      <family val="3"/>
    </font>
    <font>
      <sz val="14"/>
      <color theme="0"/>
      <name val="Uni Neue Book"/>
      <family val="3"/>
    </font>
    <font>
      <b/>
      <sz val="14"/>
      <color theme="0"/>
      <name val="Uni Neue Book"/>
      <family val="3"/>
    </font>
    <font>
      <sz val="14"/>
      <color theme="0"/>
      <name val="Uni Neue Bold"/>
      <family val="3"/>
    </font>
    <font>
      <sz val="15"/>
      <color theme="0"/>
      <name val="Uni Neue Bold"/>
      <family val="3"/>
    </font>
    <font>
      <sz val="15"/>
      <color indexed="8"/>
      <name val="Uni Neue Bold"/>
      <family val="3"/>
    </font>
    <font>
      <b/>
      <sz val="15"/>
      <color theme="0"/>
      <name val="Uni Neue Bold"/>
      <family val="3"/>
    </font>
    <font>
      <b/>
      <sz val="14"/>
      <color theme="0"/>
      <name val="Uni Neue Bold"/>
      <family val="3"/>
    </font>
    <font>
      <sz val="10"/>
      <color theme="1"/>
      <name val="MS Sans Serif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  <font>
      <b/>
      <i/>
      <sz val="22"/>
      <color theme="1"/>
      <name val="Calibri"/>
      <family val="2"/>
      <scheme val="minor"/>
    </font>
    <font>
      <b/>
      <u/>
      <sz val="10"/>
      <color theme="1"/>
      <name val="MS Sans Serif"/>
      <family val="2"/>
    </font>
    <font>
      <b/>
      <sz val="14"/>
      <color theme="1"/>
      <name val="Verdana"/>
      <family val="2"/>
    </font>
    <font>
      <sz val="14"/>
      <color theme="1"/>
      <name val="Calibri"/>
      <family val="2"/>
      <scheme val="minor"/>
    </font>
    <font>
      <b/>
      <sz val="10"/>
      <color theme="1"/>
      <name val="MS Sans Serif"/>
    </font>
    <font>
      <sz val="8.0500000000000007"/>
      <color theme="1"/>
      <name val="Verdana"/>
      <family val="2"/>
    </font>
    <font>
      <i/>
      <sz val="10"/>
      <color theme="1"/>
      <name val="Verdana"/>
      <family val="2"/>
    </font>
    <font>
      <i/>
      <sz val="8.0500000000000007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gradientFill>
        <stop position="0">
          <color theme="4" tint="0.59999389629810485"/>
        </stop>
        <stop position="1">
          <color theme="3" tint="-0.49803155613879818"/>
        </stop>
      </gradientFill>
    </fill>
    <fill>
      <gradientFill>
        <stop position="0">
          <color theme="3" tint="-0.49803155613879818"/>
        </stop>
        <stop position="1">
          <color theme="4" tint="0.59999389629810485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4" borderId="0" xfId="0" applyFill="1"/>
    <xf numFmtId="0" fontId="0" fillId="0" borderId="0" xfId="0" applyFill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right" vertical="center"/>
    </xf>
    <xf numFmtId="0" fontId="9" fillId="0" borderId="0" xfId="0" applyFont="1"/>
    <xf numFmtId="0" fontId="9" fillId="0" borderId="1" xfId="0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/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20" fillId="0" borderId="0" xfId="0" applyFont="1" applyFill="1"/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/>
    <xf numFmtId="0" fontId="17" fillId="7" borderId="0" xfId="0" applyFont="1" applyFill="1" applyAlignment="1">
      <alignment horizontal="center" vertical="center"/>
    </xf>
    <xf numFmtId="0" fontId="16" fillId="7" borderId="0" xfId="0" applyFont="1" applyFill="1"/>
    <xf numFmtId="0" fontId="18" fillId="7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0" fontId="19" fillId="7" borderId="0" xfId="0" applyFont="1" applyFill="1" applyAlignment="1">
      <alignment horizontal="left"/>
    </xf>
    <xf numFmtId="0" fontId="20" fillId="7" borderId="0" xfId="0" applyFont="1" applyFill="1"/>
    <xf numFmtId="0" fontId="19" fillId="7" borderId="0" xfId="0" applyFont="1" applyFill="1" applyBorder="1" applyAlignment="1">
      <alignment horizontal="center"/>
    </xf>
    <xf numFmtId="0" fontId="21" fillId="7" borderId="0" xfId="0" applyFont="1" applyFill="1" applyBorder="1" applyAlignment="1">
      <alignment horizontal="center"/>
    </xf>
    <xf numFmtId="0" fontId="21" fillId="7" borderId="0" xfId="0" applyFont="1" applyFill="1" applyBorder="1"/>
    <xf numFmtId="0" fontId="22" fillId="7" borderId="0" xfId="0" applyFont="1" applyFill="1" applyAlignment="1">
      <alignment horizontal="center" vertical="center"/>
    </xf>
    <xf numFmtId="49" fontId="21" fillId="7" borderId="0" xfId="0" applyNumberFormat="1" applyFont="1" applyFill="1" applyBorder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23" fillId="0" borderId="0" xfId="0" applyFont="1" applyFill="1"/>
    <xf numFmtId="49" fontId="23" fillId="0" borderId="0" xfId="0" applyNumberFormat="1" applyFont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1" xfId="0" applyFont="1" applyBorder="1"/>
    <xf numFmtId="0" fontId="24" fillId="0" borderId="0" xfId="0" applyFont="1"/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/>
    <xf numFmtId="49" fontId="24" fillId="0" borderId="0" xfId="0" applyNumberFormat="1" applyFont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3" fillId="0" borderId="0" xfId="0" applyFont="1" applyBorder="1"/>
    <xf numFmtId="0" fontId="26" fillId="8" borderId="0" xfId="0" applyFont="1" applyFill="1" applyAlignment="1">
      <alignment horizontal="center" vertical="center"/>
    </xf>
    <xf numFmtId="0" fontId="26" fillId="9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3" fillId="0" borderId="0" xfId="0" applyFont="1"/>
    <xf numFmtId="0" fontId="25" fillId="0" borderId="0" xfId="0" applyFont="1" applyAlignment="1">
      <alignment horizontal="center"/>
    </xf>
    <xf numFmtId="0" fontId="25" fillId="0" borderId="0" xfId="0" applyFont="1"/>
    <xf numFmtId="0" fontId="28" fillId="8" borderId="0" xfId="0" applyFont="1" applyFill="1" applyAlignment="1">
      <alignment horizontal="center" vertical="center"/>
    </xf>
    <xf numFmtId="0" fontId="24" fillId="0" borderId="0" xfId="0" applyFont="1" applyFill="1"/>
    <xf numFmtId="0" fontId="28" fillId="9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5" fillId="2" borderId="1" xfId="0" applyFont="1" applyFill="1" applyBorder="1"/>
    <xf numFmtId="0" fontId="25" fillId="2" borderId="1" xfId="0" applyFont="1" applyFill="1" applyBorder="1" applyAlignment="1">
      <alignment horizontal="center"/>
    </xf>
    <xf numFmtId="0" fontId="25" fillId="3" borderId="1" xfId="0" applyFont="1" applyFill="1" applyBorder="1"/>
    <xf numFmtId="0" fontId="25" fillId="3" borderId="1" xfId="0" applyFont="1" applyFill="1" applyBorder="1" applyAlignment="1">
      <alignment horizontal="center"/>
    </xf>
    <xf numFmtId="0" fontId="23" fillId="0" borderId="0" xfId="0" applyFont="1" applyFill="1" applyAlignment="1">
      <alignment vertical="center"/>
    </xf>
    <xf numFmtId="0" fontId="30" fillId="6" borderId="1" xfId="0" applyFont="1" applyFill="1" applyBorder="1"/>
    <xf numFmtId="0" fontId="25" fillId="6" borderId="1" xfId="0" applyFont="1" applyFill="1" applyBorder="1" applyAlignment="1">
      <alignment horizontal="center"/>
    </xf>
    <xf numFmtId="0" fontId="30" fillId="5" borderId="1" xfId="0" applyFont="1" applyFill="1" applyBorder="1"/>
    <xf numFmtId="0" fontId="30" fillId="3" borderId="1" xfId="0" applyFont="1" applyFill="1" applyBorder="1"/>
    <xf numFmtId="0" fontId="3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3" fontId="33" fillId="0" borderId="0" xfId="0" applyNumberFormat="1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501665</xdr:colOff>
      <xdr:row>1</xdr:row>
      <xdr:rowOff>58558</xdr:rowOff>
    </xdr:from>
    <xdr:to>
      <xdr:col>10</xdr:col>
      <xdr:colOff>1347620</xdr:colOff>
      <xdr:row>6</xdr:row>
      <xdr:rowOff>77609</xdr:rowOff>
    </xdr:to>
    <xdr:sp macro="" textlink="">
      <xdr:nvSpPr>
        <xdr:cNvPr id="4" name="Cuadro de texto 2">
          <a:extLst>
            <a:ext uri="{FF2B5EF4-FFF2-40B4-BE49-F238E27FC236}">
              <a16:creationId xmlns:a16="http://schemas.microsoft.com/office/drawing/2014/main" xmlns="" id="{B3350FFE-BFBD-4404-A58F-B73932F18430}"/>
            </a:ext>
          </a:extLst>
        </xdr:cNvPr>
        <xdr:cNvSpPr txBox="1">
          <a:spLocks noChangeArrowheads="1"/>
        </xdr:cNvSpPr>
      </xdr:nvSpPr>
      <xdr:spPr bwMode="auto">
        <a:xfrm>
          <a:off x="1821054" y="256114"/>
          <a:ext cx="9143288" cy="86571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softEdge rad="0"/>
        </a:effectLst>
      </xdr:spPr>
      <xdr:txBody>
        <a:bodyPr rot="0" vert="horz" wrap="square" lIns="91440" tIns="45720" rIns="91440" bIns="45720" anchor="ctr" anchorCtr="0">
          <a:noAutofit/>
        </a:bodyPr>
        <a:lstStyle/>
        <a:p>
          <a:pPr>
            <a:lnSpc>
              <a:spcPts val="2100"/>
            </a:lnSpc>
            <a:spcAft>
              <a:spcPts val="800"/>
            </a:spcAft>
          </a:pPr>
          <a:r>
            <a:rPr lang="es-AR" sz="2500">
              <a:ln w="3175" cap="rnd" cmpd="sng" algn="ctr">
                <a:solidFill>
                  <a:srgbClr val="DAE3F3"/>
                </a:solidFill>
                <a:prstDash val="solid"/>
                <a:bevel/>
              </a:ln>
              <a:solidFill>
                <a:schemeClr val="tx1"/>
              </a:solidFill>
              <a:effectLst/>
              <a:latin typeface="Uni Neue Book" pitchFamily="50" charset="0"/>
              <a:ea typeface="Calibri" panose="020F0502020204030204" pitchFamily="34" charset="0"/>
              <a:cs typeface="Calibri Light" panose="020F0302020204030204" pitchFamily="34" charset="0"/>
            </a:rPr>
            <a:t> </a:t>
          </a:r>
          <a:r>
            <a:rPr lang="es-ES" sz="3500">
              <a:ln w="3175" cap="rnd" cmpd="sng" algn="ctr">
                <a:solidFill>
                  <a:srgbClr val="DAE3F3"/>
                </a:solidFill>
                <a:prstDash val="solid"/>
                <a:bevel/>
              </a:ln>
              <a:solidFill>
                <a:schemeClr val="tx1"/>
              </a:solidFill>
              <a:effectLst/>
              <a:latin typeface="Uni Neue Book" pitchFamily="50" charset="0"/>
              <a:ea typeface="Calibri" panose="020F0502020204030204" pitchFamily="34" charset="0"/>
              <a:cs typeface="Calibri Light" panose="020F0302020204030204" pitchFamily="34" charset="0"/>
            </a:rPr>
            <a:t>SORTEO</a:t>
          </a:r>
          <a:endParaRPr lang="es-AR" sz="1100">
            <a:solidFill>
              <a:schemeClr val="tx1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2100"/>
            </a:lnSpc>
            <a:spcAft>
              <a:spcPts val="800"/>
            </a:spcAft>
          </a:pPr>
          <a:r>
            <a:rPr lang="es-ES" sz="3500" b="1" i="1">
              <a:ln w="3175" cap="rnd" cmpd="sng" algn="ctr">
                <a:solidFill>
                  <a:srgbClr val="DAE3F3"/>
                </a:solidFill>
                <a:prstDash val="solid"/>
                <a:bevel/>
              </a:ln>
              <a:solidFill>
                <a:schemeClr val="tx1"/>
              </a:solidFill>
              <a:effectLst/>
              <a:latin typeface="Uni Neue Bold" pitchFamily="50" charset="0"/>
              <a:ea typeface="Malgun Gothic" panose="020B0503020000020004" pitchFamily="34" charset="-127"/>
              <a:cs typeface="Nirmala UI" panose="020B0502040204020203" pitchFamily="34" charset="0"/>
            </a:rPr>
            <a:t>CAMPEONATO DE PRIMERA NACIONAL 2021 </a:t>
          </a:r>
          <a:endParaRPr lang="es-AR" sz="1100">
            <a:solidFill>
              <a:schemeClr val="tx1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1</xdr:col>
      <xdr:colOff>6</xdr:colOff>
      <xdr:row>0</xdr:row>
      <xdr:rowOff>168669</xdr:rowOff>
    </xdr:from>
    <xdr:ext cx="1037166" cy="1040720"/>
    <xdr:pic>
      <xdr:nvPicPr>
        <xdr:cNvPr id="5" name="Imagen 4" descr="Asociación del Fútbol Argentino | Futbolpedia | Fandom">
          <a:extLst>
            <a:ext uri="{FF2B5EF4-FFF2-40B4-BE49-F238E27FC236}">
              <a16:creationId xmlns:a16="http://schemas.microsoft.com/office/drawing/2014/main" xmlns="" id="{1E6A650D-67C3-4A19-8D26-526B4CE58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0339" y="168669"/>
          <a:ext cx="1037166" cy="1040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1700378</xdr:colOff>
      <xdr:row>70</xdr:row>
      <xdr:rowOff>0</xdr:rowOff>
    </xdr:from>
    <xdr:to>
      <xdr:col>10</xdr:col>
      <xdr:colOff>437447</xdr:colOff>
      <xdr:row>72</xdr:row>
      <xdr:rowOff>49474</xdr:rowOff>
    </xdr:to>
    <xdr:sp macro="" textlink="">
      <xdr:nvSpPr>
        <xdr:cNvPr id="6" name="Cuadro de texto 2">
          <a:extLst>
            <a:ext uri="{FF2B5EF4-FFF2-40B4-BE49-F238E27FC236}">
              <a16:creationId xmlns:a16="http://schemas.microsoft.com/office/drawing/2014/main" xmlns="" id="{26031778-DAC5-4B00-A034-86A869B91A2A}"/>
            </a:ext>
          </a:extLst>
        </xdr:cNvPr>
        <xdr:cNvSpPr txBox="1">
          <a:spLocks noChangeArrowheads="1"/>
        </xdr:cNvSpPr>
      </xdr:nvSpPr>
      <xdr:spPr bwMode="auto">
        <a:xfrm>
          <a:off x="3019767" y="14033500"/>
          <a:ext cx="7034402" cy="37403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softEdge rad="0"/>
        </a:effectLst>
      </xdr:spPr>
      <xdr:txBody>
        <a:bodyPr rot="0" vert="horz" wrap="square" lIns="91440" tIns="45720" rIns="91440" bIns="45720" anchor="ctr" anchorCtr="0">
          <a:noAutofit/>
        </a:bodyPr>
        <a:lstStyle/>
        <a:p>
          <a:pPr>
            <a:lnSpc>
              <a:spcPts val="2100"/>
            </a:lnSpc>
            <a:spcAft>
              <a:spcPts val="800"/>
            </a:spcAft>
          </a:pPr>
          <a:r>
            <a:rPr lang="es-AR" sz="2500" b="1">
              <a:ln w="3175" cap="rnd" cmpd="sng" algn="ctr">
                <a:solidFill>
                  <a:srgbClr val="DAE3F3"/>
                </a:solidFill>
                <a:prstDash val="solid"/>
                <a:bevel/>
              </a:ln>
              <a:solidFill>
                <a:srgbClr val="FFFFFF"/>
              </a:solidFill>
              <a:effectLst/>
              <a:latin typeface="Uni Neue Book" pitchFamily="50" charset="0"/>
              <a:ea typeface="Calibri" panose="020F0502020204030204" pitchFamily="34" charset="0"/>
              <a:cs typeface="Calibri Light" panose="020F0302020204030204" pitchFamily="34" charset="0"/>
            </a:rPr>
            <a:t> </a:t>
          </a:r>
          <a:r>
            <a:rPr lang="es-ES" sz="4400" b="1">
              <a:ln w="3175" cap="rnd" cmpd="sng" algn="ctr">
                <a:solidFill>
                  <a:srgbClr val="DAE3F3"/>
                </a:solidFill>
                <a:prstDash val="solid"/>
                <a:bevel/>
              </a:ln>
              <a:solidFill>
                <a:schemeClr val="tx1"/>
              </a:solidFill>
              <a:effectLst/>
              <a:latin typeface="Uni Neue Bold" pitchFamily="50" charset="0"/>
              <a:ea typeface="Calibri" panose="020F0502020204030204" pitchFamily="34" charset="0"/>
              <a:cs typeface="Calibri Light" panose="020F0302020204030204" pitchFamily="34" charset="0"/>
            </a:rPr>
            <a:t>PROGRAMA DE PARTIDOS</a:t>
          </a:r>
          <a:endParaRPr lang="es-AR" sz="4400" b="1">
            <a:solidFill>
              <a:schemeClr val="tx1"/>
            </a:solidFill>
            <a:effectLst/>
            <a:latin typeface="Uni Neue Bold" pitchFamily="50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1</xdr:col>
      <xdr:colOff>317490</xdr:colOff>
      <xdr:row>65</xdr:row>
      <xdr:rowOff>43037</xdr:rowOff>
    </xdr:from>
    <xdr:ext cx="1228231" cy="1232440"/>
    <xdr:pic>
      <xdr:nvPicPr>
        <xdr:cNvPr id="7" name="Imagen 6" descr="Asociación del Fútbol Argentino | Futbolpedia | Fandom">
          <a:extLst>
            <a:ext uri="{FF2B5EF4-FFF2-40B4-BE49-F238E27FC236}">
              <a16:creationId xmlns:a16="http://schemas.microsoft.com/office/drawing/2014/main" xmlns="" id="{D231EEED-C6B3-4039-B72C-36D067B2B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79490" y="13102870"/>
          <a:ext cx="1228231" cy="1232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10</xdr:col>
      <xdr:colOff>1524008</xdr:colOff>
      <xdr:row>0</xdr:row>
      <xdr:rowOff>171263</xdr:rowOff>
    </xdr:from>
    <xdr:to>
      <xdr:col>12</xdr:col>
      <xdr:colOff>42342</xdr:colOff>
      <xdr:row>6</xdr:row>
      <xdr:rowOff>109968</xdr:rowOff>
    </xdr:to>
    <xdr:pic>
      <xdr:nvPicPr>
        <xdr:cNvPr id="8" name="Picture 4" descr="Argentinian Primera B Nacional - TheSportsDB.com">
          <a:extLst>
            <a:ext uri="{FF2B5EF4-FFF2-40B4-BE49-F238E27FC236}">
              <a16:creationId xmlns:a16="http://schemas.microsoft.com/office/drawing/2014/main" xmlns="" id="{9E230530-185B-49E1-AF62-55229F260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29064" y="171263"/>
          <a:ext cx="1016000" cy="982927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818442</xdr:colOff>
      <xdr:row>65</xdr:row>
      <xdr:rowOff>77613</xdr:rowOff>
    </xdr:from>
    <xdr:to>
      <xdr:col>11</xdr:col>
      <xdr:colOff>54611</xdr:colOff>
      <xdr:row>72</xdr:row>
      <xdr:rowOff>79820</xdr:rowOff>
    </xdr:to>
    <xdr:pic>
      <xdr:nvPicPr>
        <xdr:cNvPr id="9" name="Picture 4" descr="Argentinian Primera B Nacional - TheSportsDB.com">
          <a:extLst>
            <a:ext uri="{FF2B5EF4-FFF2-40B4-BE49-F238E27FC236}">
              <a16:creationId xmlns:a16="http://schemas.microsoft.com/office/drawing/2014/main" xmlns="" id="{FD6B06F7-1C78-4B56-ACB3-896CE1231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35164" y="13299724"/>
          <a:ext cx="1176446" cy="11381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83"/>
  <sheetViews>
    <sheetView showGridLines="0" showRowColHeaders="0" tabSelected="1" zoomScale="90" zoomScaleNormal="90" zoomScaleSheetLayoutView="100" workbookViewId="0">
      <selection activeCell="G83" sqref="G83"/>
    </sheetView>
  </sheetViews>
  <sheetFormatPr baseColWidth="10" defaultRowHeight="12.75"/>
  <cols>
    <col min="1" max="1" width="7.85546875" style="9" customWidth="1"/>
    <col min="2" max="2" width="8" style="9" customWidth="1"/>
    <col min="3" max="3" width="27.85546875" style="9" customWidth="1"/>
    <col min="4" max="4" width="3.5703125" style="9" customWidth="1"/>
    <col min="5" max="5" width="27.85546875" style="9" customWidth="1"/>
    <col min="6" max="8" width="8" style="9" customWidth="1"/>
    <col min="9" max="9" width="27.85546875" style="9" customWidth="1"/>
    <col min="10" max="10" width="8" style="9" customWidth="1"/>
    <col min="11" max="11" width="27.85546875" style="9" customWidth="1"/>
    <col min="12" max="12" width="8" style="9" customWidth="1"/>
    <col min="13" max="13" width="3.5703125" style="9" customWidth="1"/>
    <col min="14" max="17" width="8" style="9" customWidth="1"/>
    <col min="18" max="18" width="10.85546875" style="9" customWidth="1"/>
    <col min="20" max="20" width="20.5703125" bestFit="1" customWidth="1"/>
    <col min="21" max="21" width="19.7109375" bestFit="1" customWidth="1"/>
    <col min="22" max="22" width="19.42578125" bestFit="1" customWidth="1"/>
    <col min="24" max="54" width="10.85546875" style="9"/>
  </cols>
  <sheetData>
    <row r="1" spans="2:21" ht="15.75">
      <c r="B1" s="55"/>
      <c r="C1" s="55"/>
      <c r="D1" s="55"/>
      <c r="E1" s="55"/>
      <c r="F1" s="55"/>
      <c r="G1" s="55"/>
      <c r="H1" s="55"/>
      <c r="I1" s="13"/>
      <c r="J1" s="13"/>
      <c r="K1" s="13"/>
      <c r="L1" s="13"/>
      <c r="M1" s="13"/>
      <c r="N1" s="13"/>
      <c r="O1" s="13"/>
      <c r="P1" s="13"/>
      <c r="Q1" s="13"/>
    </row>
    <row r="2" spans="2:21" ht="15.6" customHeight="1"/>
    <row r="3" spans="2:21" ht="12.75" customHeight="1"/>
    <row r="4" spans="2:21" ht="12.75" customHeight="1">
      <c r="C4" s="10"/>
      <c r="D4" s="10"/>
      <c r="E4" s="10"/>
      <c r="F4" s="10"/>
    </row>
    <row r="5" spans="2:21" ht="12.75" customHeight="1">
      <c r="C5" s="10"/>
      <c r="D5" s="10"/>
      <c r="E5" s="10"/>
      <c r="F5" s="10"/>
    </row>
    <row r="6" spans="2:21" ht="12.75" customHeight="1">
      <c r="C6" s="10"/>
      <c r="D6" s="10"/>
      <c r="E6" s="10"/>
      <c r="F6" s="10"/>
    </row>
    <row r="7" spans="2:21" ht="13.5" customHeight="1">
      <c r="C7" s="10"/>
      <c r="D7" s="10"/>
      <c r="E7" s="10"/>
      <c r="F7" s="10"/>
    </row>
    <row r="8" spans="2:21" ht="17.45" customHeight="1">
      <c r="B8" s="56" t="s">
        <v>1</v>
      </c>
      <c r="C8" s="56"/>
      <c r="D8" s="56"/>
      <c r="E8" s="56"/>
      <c r="F8" s="56"/>
      <c r="H8" s="54" t="s">
        <v>81</v>
      </c>
      <c r="I8" s="54"/>
      <c r="J8" s="54"/>
      <c r="K8" s="54"/>
      <c r="L8" s="54"/>
    </row>
    <row r="9" spans="2:21" ht="9.6" customHeight="1">
      <c r="B9" s="33"/>
      <c r="C9" s="33"/>
      <c r="D9" s="33"/>
      <c r="E9" s="33"/>
      <c r="F9" s="33"/>
      <c r="I9" s="32"/>
    </row>
    <row r="10" spans="2:21" ht="19.5">
      <c r="B10" s="43" t="s">
        <v>82</v>
      </c>
      <c r="C10" s="44"/>
      <c r="D10" s="44"/>
      <c r="E10" s="44"/>
      <c r="F10" s="43" t="s">
        <v>82</v>
      </c>
      <c r="G10" s="11"/>
      <c r="H10" s="41" t="s">
        <v>83</v>
      </c>
      <c r="I10" s="51" t="s">
        <v>30</v>
      </c>
      <c r="J10" s="42"/>
      <c r="K10" s="51" t="s">
        <v>31</v>
      </c>
      <c r="L10" s="41" t="s">
        <v>83</v>
      </c>
      <c r="M10" s="34"/>
      <c r="N10" s="53" t="s">
        <v>89</v>
      </c>
      <c r="O10" s="53"/>
      <c r="P10" s="34"/>
      <c r="Q10" s="34"/>
      <c r="T10" s="5" t="s">
        <v>2</v>
      </c>
      <c r="U10" s="5" t="s">
        <v>3</v>
      </c>
    </row>
    <row r="11" spans="2:21" ht="10.5" customHeight="1">
      <c r="H11" s="19"/>
      <c r="I11" s="19"/>
      <c r="J11" s="19"/>
      <c r="K11" s="19"/>
      <c r="L11" s="11"/>
      <c r="M11" s="11"/>
      <c r="N11" s="11"/>
      <c r="O11" s="11"/>
      <c r="P11" s="11"/>
      <c r="Q11" s="11"/>
      <c r="S11" s="7" t="s">
        <v>4</v>
      </c>
      <c r="T11" s="6" t="e">
        <f>+IF(B=J=T1273=A,IF(B=J=T1273=B," "))</f>
        <v>#NAME?</v>
      </c>
      <c r="U11" s="3" t="e">
        <f>+IF(B=J=T1273=B," ")</f>
        <v>#NAME?</v>
      </c>
    </row>
    <row r="12" spans="2:21" ht="20.25">
      <c r="B12" s="45" t="s">
        <v>90</v>
      </c>
      <c r="C12" s="46" t="s">
        <v>13</v>
      </c>
      <c r="D12" s="47"/>
      <c r="E12" s="46" t="s">
        <v>14</v>
      </c>
      <c r="F12" s="48" t="str">
        <f t="shared" ref="F12:F29" si="0">IF(B12="","",IF(B12="A","B","A"))</f>
        <v>A</v>
      </c>
      <c r="H12" s="49">
        <v>9</v>
      </c>
      <c r="I12" s="50" t="str">
        <f t="shared" ref="I12:I29" si="1">IF(B12="","",IF(B12="A",C12,E12))</f>
        <v>ATLANTA</v>
      </c>
      <c r="J12" s="47"/>
      <c r="K12" s="50" t="str">
        <f t="shared" ref="K12:K29" si="2">IF(F12="","",IF(F12="A",C12,E12))</f>
        <v>ALL BOYS</v>
      </c>
      <c r="L12" s="49">
        <f>+IF(H12&lt;10,T56,IF(H12&lt;19,U56," "))</f>
        <v>18</v>
      </c>
      <c r="M12" s="20"/>
      <c r="N12" s="52" t="s">
        <v>38</v>
      </c>
      <c r="O12" s="52"/>
      <c r="P12" s="20"/>
      <c r="Q12" s="20"/>
    </row>
    <row r="13" spans="2:21" ht="20.25">
      <c r="B13" s="45" t="s">
        <v>90</v>
      </c>
      <c r="C13" s="46" t="s">
        <v>20</v>
      </c>
      <c r="D13" s="47"/>
      <c r="E13" s="46" t="s">
        <v>21</v>
      </c>
      <c r="F13" s="48" t="str">
        <f t="shared" si="0"/>
        <v>A</v>
      </c>
      <c r="H13" s="49">
        <v>3</v>
      </c>
      <c r="I13" s="50" t="str">
        <f t="shared" si="1"/>
        <v>DEP. RIESTRA</v>
      </c>
      <c r="J13" s="47"/>
      <c r="K13" s="50" t="str">
        <f t="shared" si="2"/>
        <v>BARRACAS CTRAL.</v>
      </c>
      <c r="L13" s="49">
        <f>+IF(H13&lt;10,T57,IF(H13&lt;19,U57," "))</f>
        <v>12</v>
      </c>
      <c r="M13" s="20"/>
      <c r="N13" s="52" t="s">
        <v>39</v>
      </c>
      <c r="O13" s="52"/>
      <c r="P13" s="20"/>
      <c r="Q13" s="20"/>
      <c r="S13" s="2">
        <v>1</v>
      </c>
      <c r="T13" s="4" t="e">
        <f>+IF(B$12=A," ")</f>
        <v>#NAME?</v>
      </c>
      <c r="U13" s="4" t="e">
        <f>+IF(C$12=B," ")</f>
        <v>#NAME?</v>
      </c>
    </row>
    <row r="14" spans="2:21" ht="20.25">
      <c r="B14" s="45" t="s">
        <v>90</v>
      </c>
      <c r="C14" s="46" t="s">
        <v>19</v>
      </c>
      <c r="D14" s="47"/>
      <c r="E14" s="46" t="s">
        <v>5</v>
      </c>
      <c r="F14" s="48" t="str">
        <f t="shared" si="0"/>
        <v>A</v>
      </c>
      <c r="H14" s="49">
        <v>13</v>
      </c>
      <c r="I14" s="50" t="str">
        <f t="shared" si="1"/>
        <v>TIGRE</v>
      </c>
      <c r="J14" s="47"/>
      <c r="K14" s="50" t="str">
        <f t="shared" si="2"/>
        <v>DEF. DE BELGRANO</v>
      </c>
      <c r="L14" s="49">
        <f>+IF(H14&lt;10,T58,IF(H14&lt;19,U58," "))</f>
        <v>4</v>
      </c>
      <c r="M14" s="20"/>
      <c r="N14" s="52" t="s">
        <v>40</v>
      </c>
      <c r="O14" s="52"/>
      <c r="P14" s="20"/>
      <c r="Q14" s="20"/>
      <c r="T14" s="4" t="e">
        <f>+IF(B$12=B," ")</f>
        <v>#NAME?</v>
      </c>
      <c r="U14" s="4" t="str">
        <f>+IF(F$12=1,E$12,IF(F$12=1,E$12,IF(F$12=1,E$12,IF(F$12=1,E$12,IF(F$12=1,E$12,IF(F$12=1,E$12,IF(F$12=1,E$12,IF(F$12=1,E$12," "))))))))</f>
        <v xml:space="preserve"> </v>
      </c>
    </row>
    <row r="15" spans="2:21" ht="20.25">
      <c r="B15" s="45" t="s">
        <v>90</v>
      </c>
      <c r="C15" s="46" t="s">
        <v>15</v>
      </c>
      <c r="D15" s="47"/>
      <c r="E15" s="46" t="s">
        <v>12</v>
      </c>
      <c r="F15" s="48" t="str">
        <f t="shared" si="0"/>
        <v>A</v>
      </c>
      <c r="H15" s="49">
        <v>7</v>
      </c>
      <c r="I15" s="50" t="str">
        <f t="shared" si="1"/>
        <v>NVA. CHICAGO</v>
      </c>
      <c r="J15" s="47"/>
      <c r="K15" s="50" t="str">
        <f t="shared" si="2"/>
        <v>FERRO CARRIL OESTE</v>
      </c>
      <c r="L15" s="49">
        <f>+IF(H15&lt;10,T59,IF(H15&lt;19,U59," "))</f>
        <v>16</v>
      </c>
      <c r="M15" s="20"/>
      <c r="N15" s="52" t="s">
        <v>41</v>
      </c>
      <c r="O15" s="52"/>
      <c r="P15" s="20"/>
      <c r="Q15" s="20"/>
    </row>
    <row r="16" spans="2:21" ht="20.25">
      <c r="B16" s="35" t="s">
        <v>90</v>
      </c>
      <c r="C16" s="36" t="s">
        <v>16</v>
      </c>
      <c r="D16" s="37"/>
      <c r="E16" s="36" t="s">
        <v>17</v>
      </c>
      <c r="F16" s="38" t="str">
        <f t="shared" si="0"/>
        <v>A</v>
      </c>
      <c r="H16" s="39">
        <v>11</v>
      </c>
      <c r="I16" s="40" t="str">
        <f t="shared" si="1"/>
        <v>ESTUDIANTES</v>
      </c>
      <c r="J16" s="37"/>
      <c r="K16" s="40" t="str">
        <f t="shared" si="2"/>
        <v>ALMAGRO</v>
      </c>
      <c r="L16" s="39">
        <f>+IF(H16&lt;10,T60,IF(H16&lt;19,U60," "))</f>
        <v>2</v>
      </c>
      <c r="M16" s="20"/>
      <c r="N16" s="52" t="s">
        <v>42</v>
      </c>
      <c r="O16" s="52"/>
      <c r="P16" s="20"/>
      <c r="Q16" s="20"/>
    </row>
    <row r="17" spans="2:17" ht="20.25">
      <c r="B17" s="35" t="s">
        <v>91</v>
      </c>
      <c r="C17" s="36" t="s">
        <v>32</v>
      </c>
      <c r="D17" s="37"/>
      <c r="E17" s="36" t="s">
        <v>33</v>
      </c>
      <c r="F17" s="38" t="str">
        <f t="shared" si="0"/>
        <v>B</v>
      </c>
      <c r="H17" s="39">
        <v>6</v>
      </c>
      <c r="I17" s="40" t="str">
        <f t="shared" si="1"/>
        <v>ALTE. BROWN</v>
      </c>
      <c r="J17" s="37"/>
      <c r="K17" s="40" t="str">
        <f t="shared" si="2"/>
        <v>T. SUÁREZ</v>
      </c>
      <c r="L17" s="39">
        <f>+IF(H17&lt;10,T61,IF(H17&lt;19,U61," "))</f>
        <v>15</v>
      </c>
      <c r="M17" s="20"/>
      <c r="N17" s="52" t="s">
        <v>43</v>
      </c>
      <c r="O17" s="52"/>
      <c r="P17" s="20"/>
      <c r="Q17" s="20"/>
    </row>
    <row r="18" spans="2:17" ht="20.25">
      <c r="B18" s="35" t="s">
        <v>91</v>
      </c>
      <c r="C18" s="36" t="s">
        <v>27</v>
      </c>
      <c r="D18" s="37"/>
      <c r="E18" s="36" t="s">
        <v>26</v>
      </c>
      <c r="F18" s="38" t="str">
        <f t="shared" si="0"/>
        <v>B</v>
      </c>
      <c r="H18" s="39">
        <v>12</v>
      </c>
      <c r="I18" s="40" t="str">
        <f t="shared" si="1"/>
        <v>ALVARADO (M.D.P.)</v>
      </c>
      <c r="J18" s="37"/>
      <c r="K18" s="40" t="str">
        <f t="shared" si="2"/>
        <v>SANTAMARINA (T.)</v>
      </c>
      <c r="L18" s="39">
        <f>+IF(H18&lt;10,T62,IF(H18&lt;19,U62," "))</f>
        <v>3</v>
      </c>
      <c r="M18" s="20"/>
      <c r="N18" s="52" t="s">
        <v>44</v>
      </c>
      <c r="O18" s="52"/>
      <c r="P18" s="20"/>
      <c r="Q18" s="20"/>
    </row>
    <row r="19" spans="2:17" ht="20.25">
      <c r="B19" s="35" t="s">
        <v>90</v>
      </c>
      <c r="C19" s="36" t="s">
        <v>88</v>
      </c>
      <c r="D19" s="37"/>
      <c r="E19" s="36" t="s">
        <v>24</v>
      </c>
      <c r="F19" s="38" t="str">
        <f t="shared" si="0"/>
        <v>A</v>
      </c>
      <c r="H19" s="39">
        <v>17</v>
      </c>
      <c r="I19" s="40" t="str">
        <f t="shared" si="1"/>
        <v>TEMPERLEY</v>
      </c>
      <c r="J19" s="37"/>
      <c r="K19" s="40" t="str">
        <f t="shared" si="2"/>
        <v>BROWN (A.)</v>
      </c>
      <c r="L19" s="39">
        <f>+IF(H19&lt;10,T63,IF(H19&lt;19,U63," "))</f>
        <v>8</v>
      </c>
      <c r="M19" s="20"/>
      <c r="N19" s="52" t="s">
        <v>45</v>
      </c>
      <c r="O19" s="52"/>
      <c r="P19" s="20"/>
      <c r="Q19" s="20"/>
    </row>
    <row r="20" spans="2:17" ht="20.25">
      <c r="B20" s="35" t="s">
        <v>91</v>
      </c>
      <c r="C20" s="36" t="s">
        <v>23</v>
      </c>
      <c r="D20" s="37"/>
      <c r="E20" s="36" t="s">
        <v>22</v>
      </c>
      <c r="F20" s="38" t="str">
        <f t="shared" si="0"/>
        <v>B</v>
      </c>
      <c r="H20" s="39">
        <v>8</v>
      </c>
      <c r="I20" s="40" t="str">
        <f t="shared" si="1"/>
        <v>CHACARITA JRS.</v>
      </c>
      <c r="J20" s="37"/>
      <c r="K20" s="40" t="str">
        <f t="shared" si="2"/>
        <v>DEP. MORÓN</v>
      </c>
      <c r="L20" s="39">
        <f>+IF(H20&lt;10,T64,IF(H20&lt;19,U64," "))</f>
        <v>17</v>
      </c>
      <c r="M20" s="20"/>
      <c r="N20" s="52" t="s">
        <v>46</v>
      </c>
      <c r="O20" s="52"/>
      <c r="P20" s="20"/>
      <c r="Q20" s="20"/>
    </row>
    <row r="21" spans="2:17" ht="20.25">
      <c r="B21" s="35" t="s">
        <v>91</v>
      </c>
      <c r="C21" s="36" t="s">
        <v>18</v>
      </c>
      <c r="D21" s="37"/>
      <c r="E21" s="36" t="s">
        <v>35</v>
      </c>
      <c r="F21" s="38" t="str">
        <f t="shared" si="0"/>
        <v>B</v>
      </c>
      <c r="H21" s="39">
        <v>14</v>
      </c>
      <c r="I21" s="40" t="str">
        <f t="shared" si="1"/>
        <v>QUILMES A.C.</v>
      </c>
      <c r="J21" s="37"/>
      <c r="K21" s="40" t="str">
        <f t="shared" si="2"/>
        <v>SAN TELMO</v>
      </c>
      <c r="L21" s="39">
        <f>+IF(H21&lt;10,T65,IF(H21&lt;19,U65," "))</f>
        <v>5</v>
      </c>
      <c r="M21" s="20"/>
      <c r="N21" s="20"/>
      <c r="O21" s="20"/>
      <c r="P21" s="20"/>
      <c r="Q21" s="20"/>
    </row>
    <row r="22" spans="2:17" ht="20.25">
      <c r="B22" s="45" t="s">
        <v>91</v>
      </c>
      <c r="C22" s="46" t="s">
        <v>36</v>
      </c>
      <c r="D22" s="47"/>
      <c r="E22" s="46" t="s">
        <v>9</v>
      </c>
      <c r="F22" s="48" t="str">
        <f t="shared" si="0"/>
        <v>B</v>
      </c>
      <c r="H22" s="49">
        <v>15</v>
      </c>
      <c r="I22" s="50" t="str">
        <f t="shared" si="1"/>
        <v>AGROPECUARIO ARG.</v>
      </c>
      <c r="J22" s="47"/>
      <c r="K22" s="50" t="str">
        <f t="shared" si="2"/>
        <v>VILLA DÁLMINE</v>
      </c>
      <c r="L22" s="49">
        <f>+IF(H22&lt;10,T66,IF(H22&lt;19,U66," "))</f>
        <v>6</v>
      </c>
      <c r="M22" s="20"/>
      <c r="N22" s="20"/>
      <c r="O22" s="20"/>
      <c r="P22" s="20"/>
      <c r="Q22" s="20"/>
    </row>
    <row r="23" spans="2:17" ht="20.25">
      <c r="B23" s="45" t="s">
        <v>90</v>
      </c>
      <c r="C23" s="46" t="s">
        <v>25</v>
      </c>
      <c r="D23" s="47"/>
      <c r="E23" s="46" t="s">
        <v>84</v>
      </c>
      <c r="F23" s="48" t="str">
        <f t="shared" si="0"/>
        <v>A</v>
      </c>
      <c r="H23" s="49">
        <v>1</v>
      </c>
      <c r="I23" s="50" t="str">
        <f t="shared" si="1"/>
        <v>ESTUDIANTES (R. IV)</v>
      </c>
      <c r="J23" s="47"/>
      <c r="K23" s="50" t="str">
        <f t="shared" si="2"/>
        <v>AT. DE RAFAELA</v>
      </c>
      <c r="L23" s="49">
        <f>+IF(H23&lt;10,T67,IF(H23&lt;19,U67," "))</f>
        <v>10</v>
      </c>
      <c r="M23" s="20"/>
      <c r="N23" s="20"/>
      <c r="O23" s="20"/>
      <c r="P23" s="20"/>
      <c r="Q23" s="20"/>
    </row>
    <row r="24" spans="2:17" ht="20.25">
      <c r="B24" s="45" t="s">
        <v>91</v>
      </c>
      <c r="C24" s="46" t="s">
        <v>7</v>
      </c>
      <c r="D24" s="47"/>
      <c r="E24" s="46" t="s">
        <v>6</v>
      </c>
      <c r="F24" s="48" t="str">
        <f t="shared" si="0"/>
        <v>B</v>
      </c>
      <c r="H24" s="49">
        <v>4</v>
      </c>
      <c r="I24" s="50" t="str">
        <f t="shared" si="1"/>
        <v>BELGRANO (CBA.)</v>
      </c>
      <c r="J24" s="47"/>
      <c r="K24" s="50" t="str">
        <f t="shared" si="2"/>
        <v>INSTITUTO A.C. CBA.</v>
      </c>
      <c r="L24" s="49">
        <f>+IF(H24&lt;10,T68,IF(H24&lt;19,U68," "))</f>
        <v>13</v>
      </c>
      <c r="M24" s="20"/>
      <c r="N24" s="20"/>
      <c r="O24" s="20"/>
      <c r="P24" s="20"/>
      <c r="Q24" s="20"/>
    </row>
    <row r="25" spans="2:17" ht="20.25">
      <c r="B25" s="45" t="s">
        <v>91</v>
      </c>
      <c r="C25" s="46" t="s">
        <v>34</v>
      </c>
      <c r="D25" s="47"/>
      <c r="E25" s="46" t="s">
        <v>8</v>
      </c>
      <c r="F25" s="48" t="str">
        <f t="shared" si="0"/>
        <v>B</v>
      </c>
      <c r="H25" s="49">
        <v>16</v>
      </c>
      <c r="I25" s="50" t="str">
        <f t="shared" si="1"/>
        <v>DEP. MAIPÚ (MZA.)</v>
      </c>
      <c r="J25" s="47"/>
      <c r="K25" s="50" t="str">
        <f t="shared" si="2"/>
        <v>SAN MARTÍN (S.J.)</v>
      </c>
      <c r="L25" s="49">
        <f>+IF(H25&lt;10,T69,IF(H25&lt;19,U69," "))</f>
        <v>7</v>
      </c>
      <c r="M25" s="20"/>
      <c r="N25" s="20"/>
      <c r="O25" s="20"/>
      <c r="P25" s="20"/>
      <c r="Q25" s="20"/>
    </row>
    <row r="26" spans="2:17" ht="20.25">
      <c r="B26" s="45" t="s">
        <v>90</v>
      </c>
      <c r="C26" s="46" t="s">
        <v>28</v>
      </c>
      <c r="D26" s="47"/>
      <c r="E26" s="46" t="s">
        <v>11</v>
      </c>
      <c r="F26" s="48" t="str">
        <f t="shared" si="0"/>
        <v>A</v>
      </c>
      <c r="H26" s="49">
        <v>5</v>
      </c>
      <c r="I26" s="50" t="str">
        <f t="shared" si="1"/>
        <v>SAN MARTÍN (TUC.)</v>
      </c>
      <c r="J26" s="47"/>
      <c r="K26" s="50" t="str">
        <f t="shared" si="2"/>
        <v>G. Y ESGRIMA (J.)</v>
      </c>
      <c r="L26" s="49">
        <f>+IF(H26&lt;10,T70,IF(H26&lt;19,U70," "))</f>
        <v>14</v>
      </c>
      <c r="M26" s="20"/>
      <c r="N26" s="20"/>
      <c r="O26" s="20"/>
      <c r="P26" s="20"/>
      <c r="Q26" s="20"/>
    </row>
    <row r="27" spans="2:17" ht="20.25">
      <c r="B27" s="45" t="s">
        <v>91</v>
      </c>
      <c r="C27" s="46" t="s">
        <v>85</v>
      </c>
      <c r="D27" s="47"/>
      <c r="E27" s="46" t="s">
        <v>86</v>
      </c>
      <c r="F27" s="48" t="str">
        <f t="shared" si="0"/>
        <v>B</v>
      </c>
      <c r="H27" s="49">
        <v>2</v>
      </c>
      <c r="I27" s="50" t="str">
        <f t="shared" si="1"/>
        <v>G. Y ESGRIMA (M.)</v>
      </c>
      <c r="J27" s="47"/>
      <c r="K27" s="50" t="str">
        <f t="shared" si="2"/>
        <v>INDEPENDIENTE (M.)</v>
      </c>
      <c r="L27" s="49">
        <f>+IF(H27&lt;10,T71,IF(H27&lt;19,U71," "))</f>
        <v>11</v>
      </c>
      <c r="M27" s="20"/>
      <c r="N27" s="20"/>
      <c r="O27" s="20"/>
      <c r="P27" s="20"/>
      <c r="Q27" s="20"/>
    </row>
    <row r="28" spans="2:17" ht="20.25">
      <c r="B28" s="45" t="s">
        <v>90</v>
      </c>
      <c r="C28" s="46" t="s">
        <v>87</v>
      </c>
      <c r="D28" s="47"/>
      <c r="E28" s="46" t="s">
        <v>10</v>
      </c>
      <c r="F28" s="48" t="str">
        <f t="shared" si="0"/>
        <v>A</v>
      </c>
      <c r="H28" s="49">
        <v>10</v>
      </c>
      <c r="I28" s="50" t="str">
        <f t="shared" si="1"/>
        <v>MITRE (S.E.)</v>
      </c>
      <c r="J28" s="47"/>
      <c r="K28" s="50" t="str">
        <f t="shared" si="2"/>
        <v>GÜEMES (S.E.)</v>
      </c>
      <c r="L28" s="49">
        <f>+IF(H28&lt;10,T72,IF(H28&lt;19,U72," "))</f>
        <v>1</v>
      </c>
      <c r="M28" s="20"/>
      <c r="N28" s="20"/>
      <c r="O28" s="20"/>
      <c r="P28" s="20"/>
      <c r="Q28" s="20"/>
    </row>
    <row r="29" spans="2:17" ht="20.25">
      <c r="B29" s="35" t="s">
        <v>90</v>
      </c>
      <c r="C29" s="36" t="s">
        <v>29</v>
      </c>
      <c r="D29" s="37"/>
      <c r="E29" s="36" t="s">
        <v>37</v>
      </c>
      <c r="F29" s="38" t="str">
        <f t="shared" si="0"/>
        <v>A</v>
      </c>
      <c r="G29" s="11"/>
      <c r="H29" s="39">
        <v>18</v>
      </c>
      <c r="I29" s="40" t="str">
        <f t="shared" si="1"/>
        <v>LIBRE</v>
      </c>
      <c r="J29" s="37"/>
      <c r="K29" s="40" t="str">
        <f t="shared" si="2"/>
        <v>GMO. BROWN (P.M.)</v>
      </c>
      <c r="L29" s="39">
        <f>+IF(H29&lt;10,T73,IF(H29&lt;19,U73," "))</f>
        <v>9</v>
      </c>
      <c r="M29" s="20"/>
      <c r="N29" s="20"/>
      <c r="O29" s="20"/>
      <c r="P29" s="20"/>
      <c r="Q29" s="20"/>
    </row>
    <row r="30" spans="2:17" ht="12.75" customHeight="1">
      <c r="B30" s="11"/>
      <c r="C30" s="15"/>
      <c r="D30" s="15"/>
      <c r="E30" s="17"/>
      <c r="F30" s="15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2:17" ht="12.75" customHeight="1">
      <c r="B31" s="11"/>
      <c r="I31" s="18"/>
      <c r="J31" s="18"/>
      <c r="K31" s="18"/>
      <c r="L31" s="18"/>
      <c r="M31" s="18"/>
      <c r="N31" s="18"/>
      <c r="O31" s="18"/>
      <c r="P31" s="18"/>
      <c r="Q31" s="18"/>
    </row>
    <row r="32" spans="2:17" ht="12.75" customHeight="1">
      <c r="B32" s="11"/>
      <c r="I32" s="19"/>
      <c r="J32" s="19"/>
      <c r="K32" s="19"/>
      <c r="L32" s="19"/>
      <c r="M32" s="19"/>
      <c r="N32" s="19"/>
      <c r="O32" s="19"/>
      <c r="P32" s="19"/>
      <c r="Q32" s="19"/>
    </row>
    <row r="33" spans="2:17" ht="12.75" customHeight="1">
      <c r="B33" s="11"/>
      <c r="C33" s="15"/>
      <c r="D33" s="16"/>
      <c r="I33" s="21"/>
      <c r="J33" s="21"/>
      <c r="K33" s="21"/>
      <c r="L33" s="21"/>
      <c r="M33" s="21"/>
      <c r="N33" s="21"/>
      <c r="O33" s="21"/>
      <c r="P33" s="21"/>
      <c r="Q33" s="21"/>
    </row>
    <row r="34" spans="2:17" ht="12.75" customHeight="1">
      <c r="B34" s="11"/>
      <c r="C34" s="14"/>
      <c r="D34" s="15"/>
      <c r="I34" s="21"/>
      <c r="J34" s="21"/>
      <c r="K34" s="21"/>
      <c r="L34" s="21"/>
      <c r="M34" s="21"/>
      <c r="N34" s="21"/>
      <c r="O34" s="21"/>
      <c r="P34" s="21"/>
      <c r="Q34" s="21"/>
    </row>
    <row r="35" spans="2:17" ht="12.75" customHeight="1">
      <c r="B35" s="11"/>
      <c r="C35" s="15"/>
      <c r="D35" s="15"/>
      <c r="I35" s="21"/>
      <c r="J35" s="21"/>
      <c r="K35" s="21"/>
      <c r="L35" s="21"/>
      <c r="M35" s="21"/>
      <c r="N35" s="21"/>
      <c r="O35" s="21"/>
      <c r="P35" s="21"/>
      <c r="Q35" s="21"/>
    </row>
    <row r="36" spans="2:17" ht="12.75" customHeight="1">
      <c r="B36" s="11"/>
      <c r="I36" s="21"/>
      <c r="J36" s="21"/>
      <c r="K36" s="21"/>
      <c r="L36" s="21"/>
      <c r="M36" s="21"/>
      <c r="N36" s="21"/>
      <c r="O36" s="21"/>
      <c r="P36" s="21"/>
      <c r="Q36" s="21"/>
    </row>
    <row r="37" spans="2:17" ht="12.75" customHeight="1">
      <c r="B37" s="11"/>
      <c r="I37" s="21"/>
      <c r="J37" s="21"/>
      <c r="K37" s="21"/>
      <c r="L37" s="21"/>
      <c r="M37" s="21"/>
      <c r="N37" s="21"/>
      <c r="O37" s="21"/>
      <c r="P37" s="21"/>
      <c r="Q37" s="21"/>
    </row>
    <row r="38" spans="2:17" ht="12.75" customHeight="1">
      <c r="B38" s="11"/>
      <c r="C38" s="15"/>
      <c r="D38" s="16"/>
      <c r="I38" s="21"/>
      <c r="J38" s="21"/>
      <c r="K38" s="21"/>
      <c r="L38" s="21"/>
      <c r="M38" s="21"/>
      <c r="N38" s="21"/>
      <c r="O38" s="21"/>
      <c r="P38" s="21"/>
      <c r="Q38" s="21"/>
    </row>
    <row r="39" spans="2:17" ht="12.75" customHeight="1">
      <c r="B39" s="11"/>
      <c r="C39" s="14"/>
      <c r="D39" s="15"/>
      <c r="I39" s="21"/>
      <c r="J39" s="21"/>
      <c r="K39" s="21"/>
      <c r="L39" s="21"/>
      <c r="M39" s="21"/>
      <c r="N39" s="21"/>
      <c r="O39" s="21"/>
      <c r="P39" s="21"/>
      <c r="Q39" s="21"/>
    </row>
    <row r="40" spans="2:17" ht="12.75" customHeight="1">
      <c r="B40" s="11"/>
      <c r="C40" s="15"/>
      <c r="D40" s="15"/>
      <c r="I40" s="21"/>
      <c r="J40" s="21"/>
      <c r="K40" s="21"/>
      <c r="L40" s="21"/>
      <c r="M40" s="21"/>
      <c r="N40" s="21"/>
      <c r="O40" s="21"/>
      <c r="P40" s="21"/>
      <c r="Q40" s="21"/>
    </row>
    <row r="41" spans="2:17" ht="12.75" customHeight="1">
      <c r="B41" s="11"/>
      <c r="I41" s="21"/>
      <c r="J41" s="21"/>
      <c r="K41" s="21"/>
      <c r="L41" s="21"/>
      <c r="M41" s="21"/>
      <c r="N41" s="21"/>
      <c r="O41" s="21"/>
      <c r="P41" s="21"/>
      <c r="Q41" s="21"/>
    </row>
    <row r="42" spans="2:17" ht="12.75" customHeight="1">
      <c r="B42" s="11"/>
      <c r="I42" s="21"/>
      <c r="J42" s="21"/>
      <c r="K42" s="21"/>
      <c r="L42" s="21"/>
      <c r="M42" s="21"/>
      <c r="N42" s="21"/>
      <c r="O42" s="21"/>
      <c r="P42" s="21"/>
      <c r="Q42" s="21"/>
    </row>
    <row r="43" spans="2:17" ht="12.75" customHeight="1">
      <c r="B43" s="11"/>
      <c r="C43" s="15"/>
      <c r="D43" s="16"/>
      <c r="I43" s="21"/>
      <c r="J43" s="21"/>
      <c r="K43" s="21"/>
      <c r="L43" s="21"/>
      <c r="M43" s="21"/>
      <c r="N43" s="21"/>
      <c r="O43" s="21"/>
      <c r="P43" s="21"/>
      <c r="Q43" s="21"/>
    </row>
    <row r="44" spans="2:17" ht="12.75" customHeight="1">
      <c r="B44" s="11"/>
      <c r="C44" s="14"/>
      <c r="D44" s="15"/>
      <c r="I44" s="21"/>
      <c r="J44" s="21"/>
      <c r="K44" s="21"/>
      <c r="L44" s="21"/>
      <c r="M44" s="21"/>
      <c r="N44" s="21"/>
      <c r="O44" s="21"/>
      <c r="P44" s="21"/>
      <c r="Q44" s="21"/>
    </row>
    <row r="45" spans="2:17" ht="12.75" customHeight="1">
      <c r="B45" s="11"/>
      <c r="C45" s="15"/>
      <c r="D45" s="15"/>
      <c r="I45" s="21"/>
      <c r="J45" s="21"/>
      <c r="K45" s="21"/>
      <c r="L45" s="21"/>
      <c r="M45" s="21"/>
      <c r="N45" s="21"/>
      <c r="O45" s="21"/>
      <c r="P45" s="21"/>
      <c r="Q45" s="21"/>
    </row>
    <row r="46" spans="2:17" ht="12.75" customHeight="1">
      <c r="B46" s="11"/>
      <c r="I46" s="21"/>
      <c r="J46" s="21"/>
      <c r="K46" s="21"/>
      <c r="L46" s="21"/>
      <c r="M46" s="21"/>
      <c r="N46" s="21"/>
      <c r="O46" s="21"/>
      <c r="P46" s="21"/>
      <c r="Q46" s="21"/>
    </row>
    <row r="47" spans="2:17" ht="12.75" customHeight="1">
      <c r="B47" s="11"/>
      <c r="I47" s="21"/>
      <c r="J47" s="21"/>
      <c r="K47" s="21"/>
      <c r="L47" s="21"/>
      <c r="M47" s="21"/>
      <c r="N47" s="21"/>
      <c r="O47" s="21"/>
      <c r="P47" s="21"/>
      <c r="Q47" s="21"/>
    </row>
    <row r="48" spans="2:17" ht="12.75" customHeight="1">
      <c r="B48" s="11"/>
      <c r="C48" s="15"/>
      <c r="D48" s="16"/>
      <c r="I48" s="21"/>
      <c r="J48" s="21"/>
      <c r="K48" s="21"/>
      <c r="L48" s="21"/>
      <c r="M48" s="21"/>
      <c r="N48" s="21"/>
      <c r="O48" s="21"/>
      <c r="P48" s="21"/>
      <c r="Q48" s="21"/>
    </row>
    <row r="49" spans="2:23" ht="12.75" customHeight="1">
      <c r="B49" s="11"/>
      <c r="C49" s="14"/>
      <c r="D49" s="15"/>
      <c r="I49" s="21"/>
      <c r="J49" s="21"/>
      <c r="K49" s="21"/>
      <c r="L49" s="21"/>
      <c r="M49" s="21"/>
      <c r="N49" s="21"/>
      <c r="O49" s="21"/>
      <c r="P49" s="21"/>
      <c r="Q49" s="21"/>
    </row>
    <row r="50" spans="2:23" ht="12.75" customHeight="1">
      <c r="B50" s="11"/>
      <c r="C50" s="15"/>
      <c r="D50" s="15"/>
      <c r="I50" s="21"/>
      <c r="J50" s="21"/>
      <c r="K50" s="21"/>
      <c r="L50" s="21"/>
      <c r="M50" s="21"/>
      <c r="N50" s="21"/>
      <c r="O50" s="21"/>
      <c r="P50" s="21"/>
      <c r="Q50" s="21"/>
    </row>
    <row r="51" spans="2:23" ht="12.75" customHeight="1">
      <c r="B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2:23" ht="12.75" customHeight="1">
      <c r="B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2:23" ht="12.75" customHeight="1">
      <c r="B53" s="11"/>
      <c r="C53" s="12"/>
      <c r="D53" s="12"/>
      <c r="E53" s="12"/>
      <c r="F53" s="12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2:23" ht="12.75" customHeight="1">
      <c r="B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2:23" ht="12.75" customHeight="1">
      <c r="B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S55" s="27"/>
      <c r="T55" s="28" t="s">
        <v>2</v>
      </c>
      <c r="U55" s="28" t="s">
        <v>3</v>
      </c>
    </row>
    <row r="56" spans="2:23" ht="12.75" customHeight="1">
      <c r="S56" s="29" t="s">
        <v>38</v>
      </c>
      <c r="T56" s="30">
        <f t="shared" ref="T56:T63" si="3">+IF(H12=1,10,IF(H12=2,11,IF(H12=3,12,IF(H12=4,13,IF(H12=5,14,IF(H12=6,15,IF(H12=7,16,IF(H12=8,17,IF(H12=9,18," ")))))))))</f>
        <v>18</v>
      </c>
      <c r="U56" s="31" t="str">
        <f t="shared" ref="U56:U63" si="4">+IF(H12=10,1,IF(H12=11,2,IF(H12=12,3,IF(H12=13,4,IF(H12=14,5,IF(H12=15,6,IF(H12=16,7,IF(H12=17,8,IF(H12=18,9," ")))))))))</f>
        <v xml:space="preserve"> </v>
      </c>
    </row>
    <row r="57" spans="2:23" ht="12.75" customHeight="1">
      <c r="S57" s="29" t="s">
        <v>39</v>
      </c>
      <c r="T57" s="30">
        <f t="shared" si="3"/>
        <v>12</v>
      </c>
      <c r="U57" s="31" t="str">
        <f t="shared" si="4"/>
        <v xml:space="preserve"> </v>
      </c>
    </row>
    <row r="58" spans="2:23" ht="12.75" customHeight="1">
      <c r="S58" s="29" t="s">
        <v>40</v>
      </c>
      <c r="T58" s="30" t="str">
        <f t="shared" si="3"/>
        <v xml:space="preserve"> </v>
      </c>
      <c r="U58" s="31">
        <f t="shared" si="4"/>
        <v>4</v>
      </c>
    </row>
    <row r="59" spans="2:23" ht="12.75" customHeight="1">
      <c r="S59" s="29" t="s">
        <v>41</v>
      </c>
      <c r="T59" s="30">
        <f t="shared" si="3"/>
        <v>16</v>
      </c>
      <c r="U59" s="31" t="str">
        <f t="shared" si="4"/>
        <v xml:space="preserve"> </v>
      </c>
    </row>
    <row r="60" spans="2:23" ht="12.75" customHeight="1">
      <c r="S60" s="29" t="s">
        <v>42</v>
      </c>
      <c r="T60" s="30" t="str">
        <f t="shared" si="3"/>
        <v xml:space="preserve"> </v>
      </c>
      <c r="U60" s="31">
        <f t="shared" si="4"/>
        <v>2</v>
      </c>
    </row>
    <row r="61" spans="2:23" ht="12.75" customHeight="1">
      <c r="S61" s="29" t="s">
        <v>43</v>
      </c>
      <c r="T61" s="30">
        <f t="shared" si="3"/>
        <v>15</v>
      </c>
      <c r="U61" s="31" t="str">
        <f t="shared" si="4"/>
        <v xml:space="preserve"> </v>
      </c>
      <c r="V61" s="2"/>
      <c r="W61" s="2"/>
    </row>
    <row r="62" spans="2:23" ht="12.75" customHeight="1">
      <c r="S62" s="29" t="s">
        <v>44</v>
      </c>
      <c r="T62" s="30" t="str">
        <f t="shared" si="3"/>
        <v xml:space="preserve"> </v>
      </c>
      <c r="U62" s="31">
        <f t="shared" si="4"/>
        <v>3</v>
      </c>
      <c r="V62" s="2"/>
      <c r="W62" s="2"/>
    </row>
    <row r="63" spans="2:23" ht="12.75" customHeight="1">
      <c r="S63" s="29" t="s">
        <v>45</v>
      </c>
      <c r="T63" s="30" t="str">
        <f t="shared" si="3"/>
        <v xml:space="preserve"> </v>
      </c>
      <c r="U63" s="31">
        <f t="shared" si="4"/>
        <v>8</v>
      </c>
      <c r="V63" s="2"/>
      <c r="W63" s="2"/>
    </row>
    <row r="64" spans="2:23" ht="12.75" customHeight="1">
      <c r="S64" s="29" t="s">
        <v>46</v>
      </c>
      <c r="T64" s="30">
        <f>+IF(H20=1,10,IF(H20=2,11,IF(H20=3,12,IF(H20=4,13,IF(H20=5,14,IF(H20=6,15,IF(H20=7,16,IF(H20=8,17,IF(H20=9,18," ")))))))))</f>
        <v>17</v>
      </c>
      <c r="U64" s="31" t="str">
        <f>+IF(H20=10,1,IF(H20=11,2,IF(H20=12,3,IF(H20=13,4,IF(H20=14,5,IF(H20=15,6,IF(H20=16,7,IF(H20=17,8,IF(H20=18,9," ")))))))))</f>
        <v xml:space="preserve"> </v>
      </c>
      <c r="V64" s="2"/>
      <c r="W64" s="2"/>
    </row>
    <row r="65" spans="1:23" ht="12.7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8" t="s">
        <v>38</v>
      </c>
      <c r="T65" s="59" t="str">
        <f>+IF(H21=1,10,IF(H21=2,11,IF(H21=3,12,IF(H21=4,13,IF(H21=5,14,IF(H21=6,15,IF(H21=7,16,IF(H21=8,17,IF(H21=9,18," ")))))))))</f>
        <v xml:space="preserve"> </v>
      </c>
      <c r="U65" s="60">
        <f>+IF(H21=10,1,IF(H21=11,2,IF(H21=12,3,IF(H21=13,4,IF(H21=14,5,IF(H21=15,6,IF(H21=16,7,IF(H21=17,8,IF(H21=18,9," ")))))))))</f>
        <v>5</v>
      </c>
      <c r="V65" s="61"/>
      <c r="W65" s="61"/>
    </row>
    <row r="66" spans="1:23" ht="12.7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8" t="s">
        <v>39</v>
      </c>
      <c r="T66" s="59" t="str">
        <f>+IF(H22=1,10,IF(H22=2,11,IF(H22=3,12,IF(H22=4,13,IF(H22=5,14,IF(H22=6,15,IF(H22=7,16,IF(H22=8,17,IF(H22=9,18," ")))))))))</f>
        <v xml:space="preserve"> </v>
      </c>
      <c r="U66" s="60">
        <f>+IF(H22=10,1,IF(H22=11,2,IF(H22=12,3,IF(H22=13,4,IF(H22=14,5,IF(H22=15,6,IF(H22=16,7,IF(H22=17,8,IF(H22=18,9," ")))))))))</f>
        <v>6</v>
      </c>
      <c r="V66" s="61"/>
      <c r="W66" s="61"/>
    </row>
    <row r="67" spans="1:23" ht="12.7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8" t="s">
        <v>40</v>
      </c>
      <c r="T67" s="59">
        <f>+IF(H23=1,10,IF(H23=2,11,IF(H23=3,12,IF(H23=4,13,IF(H23=5,14,IF(H23=6,15,IF(H23=7,16,IF(H23=8,17,IF(H23=9,18," ")))))))))</f>
        <v>10</v>
      </c>
      <c r="U67" s="60" t="str">
        <f>+IF(H23=10,1,IF(H23=11,2,IF(H23=12,3,IF(H23=13,4,IF(H23=14,5,IF(H23=15,6,IF(H23=16,7,IF(H23=17,8,IF(H23=18,9," ")))))))))</f>
        <v xml:space="preserve"> </v>
      </c>
      <c r="V67" s="61"/>
      <c r="W67" s="61"/>
    </row>
    <row r="68" spans="1:23" ht="12.7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8" t="s">
        <v>41</v>
      </c>
      <c r="T68" s="59">
        <f>+IF(H24=1,10,IF(H24=2,11,IF(H24=3,12,IF(H24=4,13,IF(H24=5,14,IF(H24=6,15,IF(H24=7,16,IF(H24=8,17,IF(H24=9,18," ")))))))))</f>
        <v>13</v>
      </c>
      <c r="U68" s="60" t="str">
        <f>+IF(H24=10,1,IF(H24=11,2,IF(H24=12,3,IF(H24=13,4,IF(H24=14,5,IF(H24=15,6,IF(H24=16,7,IF(H24=17,8,IF(H24=18,9," ")))))))))</f>
        <v xml:space="preserve"> </v>
      </c>
      <c r="V68" s="61"/>
      <c r="W68" s="61"/>
    </row>
    <row r="69" spans="1:23" ht="12.7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8" t="s">
        <v>42</v>
      </c>
      <c r="T69" s="59" t="str">
        <f>+IF(H25=1,10,IF(H25=2,11,IF(H25=3,12,IF(H25=4,13,IF(H25=5,14,IF(H25=6,15,IF(H25=7,16,IF(H25=8,17,IF(H25=9,18," ")))))))))</f>
        <v xml:space="preserve"> </v>
      </c>
      <c r="U69" s="60">
        <f>+IF(H25=10,1,IF(H25=11,2,IF(H25=12,3,IF(H25=13,4,IF(H25=14,5,IF(H25=15,6,IF(H25=16,7,IF(H25=17,8,IF(H25=18,9," ")))))))))</f>
        <v>7</v>
      </c>
      <c r="V69" s="61"/>
      <c r="W69" s="61"/>
    </row>
    <row r="70" spans="1:23" ht="12.7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8" t="s">
        <v>43</v>
      </c>
      <c r="T70" s="59">
        <f>+IF(H26=1,10,IF(H26=2,11,IF(H26=3,12,IF(H26=4,13,IF(H26=5,14,IF(H26=6,15,IF(H26=7,16,IF(H26=8,17,IF(H26=9,18," ")))))))))</f>
        <v>14</v>
      </c>
      <c r="U70" s="60" t="str">
        <f>+IF(H26=10,1,IF(H26=11,2,IF(H26=12,3,IF(H26=13,4,IF(H26=14,5,IF(H26=15,6,IF(H26=16,7,IF(H26=17,8,IF(H26=18,9," ")))))))))</f>
        <v xml:space="preserve"> </v>
      </c>
      <c r="V70" s="61"/>
      <c r="W70" s="61"/>
    </row>
    <row r="71" spans="1:23" ht="12.7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8" t="s">
        <v>44</v>
      </c>
      <c r="T71" s="59">
        <f>+IF(H27=1,10,IF(H27=2,11,IF(H27=3,12,IF(H27=4,13,IF(H27=5,14,IF(H27=6,15,IF(H27=7,16,IF(H27=8,17,IF(H27=9,18," ")))))))))</f>
        <v>11</v>
      </c>
      <c r="U71" s="60" t="str">
        <f>+IF(H27=10,1,IF(H27=11,2,IF(H27=12,3,IF(H27=13,4,IF(H27=14,5,IF(H27=15,6,IF(H27=16,7,IF(H27=17,8,IF(H27=18,9," ")))))))))</f>
        <v xml:space="preserve"> </v>
      </c>
      <c r="V71" s="61"/>
      <c r="W71" s="61"/>
    </row>
    <row r="72" spans="1:23" ht="12.7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8" t="s">
        <v>45</v>
      </c>
      <c r="T72" s="60" t="str">
        <f>+IF(H28=1,10,IF(H28=2,11,IF(H28=3,12,IF(H28=4,13,IF(H28=5,14,IF(H28=6,15,IF(H28=7,16,IF(H28=8,17,IF(H28=9,18," ")))))))))</f>
        <v xml:space="preserve"> </v>
      </c>
      <c r="U72" s="60">
        <f>+IF(H28=10,1,IF(H28=11,2,IF(H28=12,3,IF(H28=13,4,IF(H28=14,5,IF(H28=15,6,IF(H28=16,7,IF(H28=17,8,IF(H28=18,9," ")))))))))</f>
        <v>1</v>
      </c>
      <c r="V72" s="61"/>
      <c r="W72" s="61"/>
    </row>
    <row r="73" spans="1:23" ht="12.7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8" t="s">
        <v>46</v>
      </c>
      <c r="T73" s="60" t="str">
        <f>+IF(H29=1,10,IF(H29=2,11,IF(H29=3,12,IF(H29=4,13,IF(H29=5,14,IF(H29=6,15,IF(H29=7,16,IF(H29=8,17,IF(H29=9,18," ")))))))))</f>
        <v xml:space="preserve"> </v>
      </c>
      <c r="U73" s="60">
        <f>+IF(H29=10,1,IF(H29=11,2,IF(H29=12,3,IF(H29=13,4,IF(H29=14,5,IF(H29=15,6,IF(H29=16,7,IF(H29=17,8,IF(H29=18,9," ")))))))))</f>
        <v>9</v>
      </c>
      <c r="V73" s="61"/>
      <c r="W73" s="61"/>
    </row>
    <row r="74" spans="1:23" ht="12.75" customHeight="1">
      <c r="A74" s="57"/>
      <c r="B74" s="57"/>
      <c r="C74" s="62"/>
      <c r="D74" s="63"/>
      <c r="E74" s="62"/>
      <c r="F74" s="63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64"/>
      <c r="T74" s="65"/>
      <c r="U74" s="66"/>
      <c r="V74" s="61"/>
      <c r="W74" s="61"/>
    </row>
    <row r="75" spans="1:23" ht="28.5">
      <c r="A75" s="57"/>
      <c r="B75" s="57"/>
      <c r="C75" s="67" t="s">
        <v>30</v>
      </c>
      <c r="D75" s="67"/>
      <c r="E75" s="67"/>
      <c r="F75" s="62"/>
      <c r="G75" s="57"/>
      <c r="H75" s="57"/>
      <c r="I75" s="68" t="s">
        <v>31</v>
      </c>
      <c r="J75" s="68"/>
      <c r="K75" s="68"/>
      <c r="L75" s="69"/>
      <c r="M75" s="69"/>
      <c r="N75" s="69"/>
      <c r="O75" s="69"/>
      <c r="P75" s="69"/>
      <c r="Q75" s="69"/>
      <c r="R75" s="57"/>
      <c r="S75" s="64"/>
      <c r="T75" s="65"/>
      <c r="U75" s="66"/>
      <c r="V75" s="61"/>
      <c r="W75" s="61"/>
    </row>
    <row r="76" spans="1:23" ht="12.75" customHeight="1">
      <c r="A76" s="57"/>
      <c r="B76" s="57"/>
      <c r="C76" s="70"/>
      <c r="D76" s="71"/>
      <c r="E76" s="72"/>
      <c r="F76" s="62"/>
      <c r="G76" s="57"/>
      <c r="H76" s="57"/>
      <c r="I76" s="72"/>
      <c r="J76" s="70"/>
      <c r="K76" s="70"/>
      <c r="L76" s="57"/>
      <c r="M76" s="57"/>
      <c r="N76" s="57"/>
      <c r="O76" s="57"/>
      <c r="P76" s="57"/>
      <c r="Q76" s="57"/>
      <c r="R76" s="57"/>
      <c r="S76" s="64"/>
      <c r="T76" s="65"/>
      <c r="U76" s="66"/>
      <c r="V76" s="61"/>
      <c r="W76" s="61"/>
    </row>
    <row r="77" spans="1:23" ht="17.45" customHeight="1">
      <c r="A77" s="57"/>
      <c r="B77" s="57"/>
      <c r="C77" s="73" t="s">
        <v>47</v>
      </c>
      <c r="D77" s="73"/>
      <c r="E77" s="73"/>
      <c r="F77" s="74"/>
      <c r="G77" s="57"/>
      <c r="H77" s="57"/>
      <c r="I77" s="75" t="s">
        <v>47</v>
      </c>
      <c r="J77" s="75"/>
      <c r="K77" s="75"/>
      <c r="L77" s="76"/>
      <c r="M77" s="76"/>
      <c r="N77" s="76"/>
      <c r="O77" s="76"/>
      <c r="P77" s="76"/>
      <c r="Q77" s="76"/>
      <c r="R77" s="74"/>
      <c r="S77" s="70">
        <v>1</v>
      </c>
      <c r="T77" s="60" t="str">
        <f>+IF(H$12=1,I$12,IF(H$13=1,I$13,IF(H$14=1,I$14,IF(H$15=1,I$15,IF(H$16=1,I$16,IF(H$17=1,I$17,IF(H$18=1,I$18,IF(H$19=1,I$19,IF(H$20=1,I$20," ")))))))))</f>
        <v xml:space="preserve"> </v>
      </c>
      <c r="U77" s="60" t="str">
        <f>+IF(H$21=1,I$21,IF(H$22=1,I$22,IF(H$23=1,I$23,IF(H$24=1,I$24,IF(H$25=1,I$25,IF(H$26=1,I$26,IF(H$27=1,I$27,IF(H$28=1,I$28,IF(H$29=1,I$29," ")))))))))</f>
        <v>ESTUDIANTES (R. IV)</v>
      </c>
      <c r="V77" s="60" t="str">
        <f>+IF(L$12=1,K$12,IF(L$13=1,K$13,IF(L$14=1,K$14,IF(L$15=1,K$15,IF(L$16=1,K$16,IF(L$17=1,K$17,IF(L$18=1,K$18,IF(L$19=1,K$19,IF(L$20=1,K$20," ")))))))))</f>
        <v xml:space="preserve"> </v>
      </c>
      <c r="W77" s="60" t="str">
        <f>+IF(L$21=1,K$21,IF(L$22=1,K$22,IF(L$23=1,K$23,IF(L$24=1,K$24,IF(L$25=1,K$25,IF(L$26=1,K$26,IF(L$27=1,K$27,IF(L$28=1,K$28,IF(L$29=1,K$29," ")))))))))</f>
        <v>GÜEMES (S.E.)</v>
      </c>
    </row>
    <row r="78" spans="1:23" ht="12.7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74"/>
      <c r="S78" s="70">
        <f>1+S77</f>
        <v>2</v>
      </c>
      <c r="T78" s="60" t="str">
        <f>+IF(H$12=2,I$12,IF(H$13=2,I$13,IF(H$14=2,I$14,IF(H$15=2,I$15,IF(H$16=2,I$16,IF(H$17=2,I$17,IF(H$18=2,I$18,IF(H$19=2,I$19,IF(H$20=2,I$20," ")))))))))</f>
        <v xml:space="preserve"> </v>
      </c>
      <c r="U78" s="60" t="str">
        <f>+IF(H$21=2,I$21,IF(H$22=2,I$22,IF(H$23=2,I$23,IF(H$24=2,I$24,IF(H$25=2,I$25,IF(H$26=2,I$26,IF(H$27=2,I$27,IF(H$28=2,I$28,IF(H$29=2,I$29," ")))))))))</f>
        <v>G. Y ESGRIMA (M.)</v>
      </c>
      <c r="V78" s="60" t="str">
        <f>+IF(L$12=2,K$12,IF(L$13=2,K$13,IF(L$14=2,K$14,IF(L$15=2,K$15,IF(L$16=2,K$16,IF(L$17=2,K$17,IF(L$18=2,K$18,IF(L$19=2,K$19,IF(L$20=2,K$20," ")))))))))</f>
        <v>ALMAGRO</v>
      </c>
      <c r="W78" s="60" t="str">
        <f>+IF(L$21=2,K$21,IF(L$22=2,K$22,IF(L$23=2,K$23,IF(L$24=2,K$24,IF(L$25=2,K$25,IF(L$26=2,K$26,IF(L$27=2,K$27,IF(L$28=2,K$28,IF(L$29=2,K$29," ")))))))))</f>
        <v xml:space="preserve"> </v>
      </c>
    </row>
    <row r="79" spans="1:23" ht="18.600000000000001" customHeight="1">
      <c r="A79" s="57"/>
      <c r="B79" s="57"/>
      <c r="C79" s="77" t="str">
        <f>T128</f>
        <v>LIBRE</v>
      </c>
      <c r="D79" s="77" t="s">
        <v>0</v>
      </c>
      <c r="E79" s="77" t="str">
        <f>T127</f>
        <v>TEMPERLEY</v>
      </c>
      <c r="F79" s="57"/>
      <c r="G79" s="57"/>
      <c r="H79" s="57"/>
      <c r="I79" s="77" t="str">
        <f>T146</f>
        <v>ALL BOYS</v>
      </c>
      <c r="J79" s="77" t="s">
        <v>0</v>
      </c>
      <c r="K79" s="77" t="str">
        <f>T145</f>
        <v>DEP. MORÓN</v>
      </c>
      <c r="L79" s="77"/>
      <c r="M79" s="77"/>
      <c r="N79" s="77"/>
      <c r="O79" s="77"/>
      <c r="P79" s="77"/>
      <c r="Q79" s="77"/>
      <c r="R79" s="74"/>
      <c r="S79" s="70">
        <f t="shared" ref="S79:S92" si="5">1+S78</f>
        <v>3</v>
      </c>
      <c r="T79" s="60" t="str">
        <f>+IF(H$12=3,I$12,IF(H$13=3,I$13,IF(H$14=3,I$14,IF(H$15=3,I$15,IF(H$16=3,I$16,IF(H$17=3,I$17,IF(H$18=3,I$18,IF(H$19=3,I$19,IF(H$20=3,I$20," ")))))))))</f>
        <v>DEP. RIESTRA</v>
      </c>
      <c r="U79" s="60" t="str">
        <f>+IF(H$21=3,I$21,IF(H$22=3,I$22,IF(H$23=3,I$23,IF(H$24=3,I$24,IF(H$25=3,I$25,IF(H$26=3,I$26,IF(H$27=3,I$27,IF(H$28=3,I$28,IF(H$29=3,I$29," ")))))))))</f>
        <v xml:space="preserve"> </v>
      </c>
      <c r="V79" s="60" t="str">
        <f>+IF(L$12=3,K$12,IF(L$13=3,K$13,IF(L$14=3,K$14,IF(L$15=3,K$15,IF(L$16=3,K$16,IF(L$17=3,K$17,IF(L$18=3,K$18,IF(L$19=3,K$19,IF(L$20=3,K$20," ")))))))))</f>
        <v>SANTAMARINA (T.)</v>
      </c>
      <c r="W79" s="60" t="str">
        <f>+IF(L$21=3,K$21,IF(L$22=3,K$22,IF(L$23=3,K$23,IF(L$24=3,K$24,IF(L$25=3,K$25,IF(L$26=3,K$26,IF(L$27=3,K$27,IF(L$28=3,K$28,IF(L$29=3,K$29," ")))))))))</f>
        <v xml:space="preserve"> </v>
      </c>
    </row>
    <row r="80" spans="1:23" ht="18.600000000000001" customHeight="1">
      <c r="A80" s="57"/>
      <c r="B80" s="57"/>
      <c r="C80" s="77" t="str">
        <f t="shared" ref="C80:C87" si="6">T111</f>
        <v>ESTUDIANTES (R. IV)</v>
      </c>
      <c r="D80" s="77" t="s">
        <v>0</v>
      </c>
      <c r="E80" s="77" t="str">
        <f>T126</f>
        <v>DEP. MAIPÚ (MZA.)</v>
      </c>
      <c r="F80" s="57"/>
      <c r="G80" s="57"/>
      <c r="H80" s="57"/>
      <c r="I80" s="77" t="str">
        <f t="shared" ref="I80:I87" si="7">T129</f>
        <v>GÜEMES (S.E.)</v>
      </c>
      <c r="J80" s="77" t="s">
        <v>0</v>
      </c>
      <c r="K80" s="77" t="str">
        <f>T144</f>
        <v>FERRO CARRIL OESTE</v>
      </c>
      <c r="L80" s="77"/>
      <c r="M80" s="77"/>
      <c r="N80" s="77"/>
      <c r="O80" s="77"/>
      <c r="P80" s="77"/>
      <c r="Q80" s="77"/>
      <c r="R80" s="74"/>
      <c r="S80" s="70">
        <f t="shared" si="5"/>
        <v>4</v>
      </c>
      <c r="T80" s="60" t="str">
        <f>+IF(H$12=4,I$12,IF(H$13=4,I$13,IF(H$14=4,I$14,IF(H$15=4,I$15,IF(H$16=4,I$16,IF(H$17=4,I$17,IF(H$18=4,I$18,IF(H$19=4,I$19,IF(H$20=4,I$20," ")))))))))</f>
        <v xml:space="preserve"> </v>
      </c>
      <c r="U80" s="60" t="str">
        <f>+IF(H$21=4,I$21,IF(H$22=4,I$22,IF(H$23=4,I$23,IF(H$24=4,I$24,IF(H$25=4,I$25,IF(H$26=4,I$26,IF(H$27=4,I$27,IF(H$28=4,I$28,IF(H$29=4,I$29," ")))))))))</f>
        <v>BELGRANO (CBA.)</v>
      </c>
      <c r="V80" s="60" t="str">
        <f>+IF(L$12=4,K$12,IF(L$13=4,K$13,IF(L$14=4,K$14,IF(L$15=4,K$15,IF(L$16=4,K$16,IF(L$17=4,K$17,IF(L$18=4,K$18,IF(L$19=4,K$19,IF(L$20=4,K$20," ")))))))))</f>
        <v>DEF. DE BELGRANO</v>
      </c>
      <c r="W80" s="60" t="str">
        <f>+IF(L$21=4,K$21,IF(L$22=4,K$22,IF(L$23=4,K$23,IF(L$24=4,K$24,IF(L$25=4,K$25,IF(L$26=4,K$26,IF(L$27=4,K$27,IF(L$28=4,K$28,IF(L$29=4,K$29," ")))))))))</f>
        <v xml:space="preserve"> </v>
      </c>
    </row>
    <row r="81" spans="1:23" ht="18.600000000000001" customHeight="1">
      <c r="A81" s="57"/>
      <c r="B81" s="57"/>
      <c r="C81" s="77" t="str">
        <f t="shared" si="6"/>
        <v>G. Y ESGRIMA (M.)</v>
      </c>
      <c r="D81" s="77" t="s">
        <v>0</v>
      </c>
      <c r="E81" s="77" t="str">
        <f>T125</f>
        <v>AGROPECUARIO ARG.</v>
      </c>
      <c r="F81" s="57"/>
      <c r="G81" s="57"/>
      <c r="H81" s="57"/>
      <c r="I81" s="77" t="str">
        <f t="shared" si="7"/>
        <v>ALMAGRO</v>
      </c>
      <c r="J81" s="77" t="s">
        <v>0</v>
      </c>
      <c r="K81" s="77" t="str">
        <f>T143</f>
        <v>T. SUÁREZ</v>
      </c>
      <c r="L81" s="77"/>
      <c r="M81" s="77"/>
      <c r="N81" s="77"/>
      <c r="O81" s="77"/>
      <c r="P81" s="77"/>
      <c r="Q81" s="77"/>
      <c r="R81" s="74"/>
      <c r="S81" s="70">
        <f t="shared" si="5"/>
        <v>5</v>
      </c>
      <c r="T81" s="60" t="str">
        <f>+IF(H$12=5,I$12,IF(H$13=5,I$13,IF(H$14=5,I$14,IF(H$15=5,I$15,IF(H$16=5,I$16,IF(H$17=5,I$17,IF(H$18=5,I$18,IF(H$19=5,I$19,IF(H$20=5,I$20," ")))))))))</f>
        <v xml:space="preserve"> </v>
      </c>
      <c r="U81" s="60" t="str">
        <f>+IF(H$21=5,I$21,IF(H$22=5,I$22,IF(H$23=5,I$23,IF(H$24=5,I$24,IF(H$25=5,I$25,IF(H$26=5,I$26,IF(H$27=5,I$27,IF(H$28=5,I$28,IF(H$29=5,I$29," ")))))))))</f>
        <v>SAN MARTÍN (TUC.)</v>
      </c>
      <c r="V81" s="60" t="str">
        <f>+IF(L$12=5,K$12,IF(L$13=5,K$13,IF(L$14=5,K$14,IF(L$15=5,K$15,IF(L$16=5,K$16,IF(L$17=5,K$17,IF(L$18=5,K$18,IF(L$19=5,K$19,IF(L$20=5,K$20," ")))))))))</f>
        <v xml:space="preserve"> </v>
      </c>
      <c r="W81" s="60" t="str">
        <f>+IF(L$21=5,K$21,IF(L$22=5,K$22,IF(L$23=5,K$23,IF(L$24=5,K$24,IF(L$25=5,K$25,IF(L$26=5,K$26,IF(L$27=5,K$27,IF(L$28=5,K$28,IF(L$29=5,K$29," ")))))))))</f>
        <v>SAN TELMO</v>
      </c>
    </row>
    <row r="82" spans="1:23" ht="18.600000000000001" customHeight="1">
      <c r="A82" s="57"/>
      <c r="B82" s="57"/>
      <c r="C82" s="77" t="str">
        <f t="shared" si="6"/>
        <v>DEP. RIESTRA</v>
      </c>
      <c r="D82" s="77" t="s">
        <v>0</v>
      </c>
      <c r="E82" s="77" t="str">
        <f>T124</f>
        <v>QUILMES A.C.</v>
      </c>
      <c r="F82" s="57"/>
      <c r="G82" s="57"/>
      <c r="H82" s="57"/>
      <c r="I82" s="77" t="str">
        <f t="shared" si="7"/>
        <v>SANTAMARINA (T.)</v>
      </c>
      <c r="J82" s="77" t="s">
        <v>0</v>
      </c>
      <c r="K82" s="77" t="str">
        <f>T142</f>
        <v>G. Y ESGRIMA (J.)</v>
      </c>
      <c r="L82" s="77"/>
      <c r="M82" s="77"/>
      <c r="N82" s="77"/>
      <c r="O82" s="77"/>
      <c r="P82" s="77"/>
      <c r="Q82" s="77"/>
      <c r="R82" s="57"/>
      <c r="S82" s="70">
        <f t="shared" si="5"/>
        <v>6</v>
      </c>
      <c r="T82" s="60" t="str">
        <f>+IF(H$12=6,I$12,IF(H$13=6,I$13,IF(H$14=6,I$14,IF(H$15=6,I$15,IF(H$16=6,I$16,IF(H$17=6,I$17,IF(H$18=6,I$18,IF(H$19=6,I$19,IF(H$20=6,I$20," ")))))))))</f>
        <v>ALTE. BROWN</v>
      </c>
      <c r="U82" s="60" t="str">
        <f>+IF(H$21=6,I$21,IF(H$22=6,I$22,IF(H$23=6,I$23,IF(H$24=6,I$24,IF(H$25=6,I$25,IF(H$26=6,I$26,IF(H$27=6,I$27,IF(H$28=6,I$28,IF(H$29=6,I$29," ")))))))))</f>
        <v xml:space="preserve"> </v>
      </c>
      <c r="V82" s="60" t="str">
        <f>+IF(L$12=6,K$12,IF(L$13=6,K$13,IF(L$14=6,K$14,IF(L$15=6,K$15,IF(L$16=6,K$16,IF(L$17=6,K$17,IF(L$18=6,K$18,IF(L$19=6,K$19,IF(L$20=6,K$20," ")))))))))</f>
        <v xml:space="preserve"> </v>
      </c>
      <c r="W82" s="60" t="str">
        <f>+IF(L$21=6,K$21,IF(L$22=6,K$22,IF(L$23=6,K$23,IF(L$24=6,K$24,IF(L$25=6,K$25,IF(L$26=6,K$26,IF(L$27=6,K$27,IF(L$28=6,K$28,IF(L$29=6,K$29," ")))))))))</f>
        <v>VILLA DÁLMINE</v>
      </c>
    </row>
    <row r="83" spans="1:23" ht="18.600000000000001" customHeight="1">
      <c r="A83" s="57"/>
      <c r="B83" s="57"/>
      <c r="C83" s="77" t="str">
        <f t="shared" si="6"/>
        <v>BELGRANO (CBA.)</v>
      </c>
      <c r="D83" s="77" t="s">
        <v>0</v>
      </c>
      <c r="E83" s="77" t="str">
        <f>T123</f>
        <v>TIGRE</v>
      </c>
      <c r="F83" s="57"/>
      <c r="G83" s="57"/>
      <c r="H83" s="57"/>
      <c r="I83" s="77" t="str">
        <f t="shared" si="7"/>
        <v>DEF. DE BELGRANO</v>
      </c>
      <c r="J83" s="77" t="s">
        <v>0</v>
      </c>
      <c r="K83" s="77" t="str">
        <f>T141</f>
        <v>INSTITUTO A.C. CBA.</v>
      </c>
      <c r="L83" s="77"/>
      <c r="M83" s="77"/>
      <c r="N83" s="77"/>
      <c r="O83" s="77"/>
      <c r="P83" s="77"/>
      <c r="Q83" s="77"/>
      <c r="R83" s="57"/>
      <c r="S83" s="70">
        <f t="shared" si="5"/>
        <v>7</v>
      </c>
      <c r="T83" s="60" t="str">
        <f>+IF(H$12=7,I$12,IF(H$13=7,I$13,IF(H$14=7,I$14,IF(H$15=7,I$15,IF(H$16=7,I$16,IF(H$17=7,I$17,IF(H$18=7,I$18,IF(H$19=7,I$19,IF(H$20=7,I$20," ")))))))))</f>
        <v>NVA. CHICAGO</v>
      </c>
      <c r="U83" s="60" t="str">
        <f>+IF(H$21=7,I$21,IF(H$22=7,I$22,IF(H$23=7,I$23,IF(H$24=7,I$24,IF(H$25=7,I$25,IF(H$26=7,I$26,IF(H$27=7,I$27,IF(H$28=7,I$28,IF(H$29=7,I$29," ")))))))))</f>
        <v xml:space="preserve"> </v>
      </c>
      <c r="V83" s="60" t="str">
        <f>+IF(L$12=7,K$12,IF(L$13=7,K$13,IF(L$14=7,K$14,IF(L$15=7,K$15,IF(L$16=7,K$16,IF(L$17=7,K$17,IF(L$18=7,K$18,IF(L$19=7,K$19,IF(L$20=7,K$20," ")))))))))</f>
        <v xml:space="preserve"> </v>
      </c>
      <c r="W83" s="60" t="str">
        <f>+IF(L$21=7,K$21,IF(L$22=7,K$22,IF(L$23=7,K$23,IF(L$24=7,K$24,IF(L$25=7,K$25,IF(L$26=7,K$26,IF(L$27=7,K$27,IF(L$28=7,K$28,IF(L$29=7,K$29," ")))))))))</f>
        <v>SAN MARTÍN (S.J.)</v>
      </c>
    </row>
    <row r="84" spans="1:23" ht="18.600000000000001" customHeight="1">
      <c r="A84" s="57"/>
      <c r="B84" s="57"/>
      <c r="C84" s="77" t="str">
        <f t="shared" si="6"/>
        <v>SAN MARTÍN (TUC.)</v>
      </c>
      <c r="D84" s="77" t="s">
        <v>0</v>
      </c>
      <c r="E84" s="77" t="str">
        <f>T122</f>
        <v>ALVARADO (M.D.P.)</v>
      </c>
      <c r="F84" s="57"/>
      <c r="G84" s="57"/>
      <c r="H84" s="57"/>
      <c r="I84" s="77" t="str">
        <f t="shared" si="7"/>
        <v>SAN TELMO</v>
      </c>
      <c r="J84" s="77" t="s">
        <v>0</v>
      </c>
      <c r="K84" s="77" t="str">
        <f>T140</f>
        <v>BARRACAS CTRAL.</v>
      </c>
      <c r="L84" s="77"/>
      <c r="M84" s="77"/>
      <c r="N84" s="77"/>
      <c r="O84" s="77"/>
      <c r="P84" s="77"/>
      <c r="Q84" s="77"/>
      <c r="R84" s="57"/>
      <c r="S84" s="70">
        <f t="shared" si="5"/>
        <v>8</v>
      </c>
      <c r="T84" s="60" t="str">
        <f>+IF(H$12=8,I$12,IF(H$13=8,I$13,IF(H$14=8,I$14,IF(H$15=8,I$15,IF(H$16=8,I$16,IF(H$17=8,I$17,IF(H$18=8,I$18,IF(H$19=8,I$19,IF(H$20=8,I$20," ")))))))))</f>
        <v>CHACARITA JRS.</v>
      </c>
      <c r="U84" s="60" t="str">
        <f>+IF(H$21=8,I$21,IF(H$22=8,I$22,IF(H$23=8,I$23,IF(H$24=8,I$24,IF(H$25=8,I$25,IF(H$26=8,I$26,IF(H$27=8,I$27,IF(H$28=8,I$28,IF(H$29=8,I$29," ")))))))))</f>
        <v xml:space="preserve"> </v>
      </c>
      <c r="V84" s="60" t="str">
        <f>+IF(L$12=8,K$12,IF(L$13=8,K$13,IF(L$14=8,K$14,IF(L$15=8,K$15,IF(L$16=8,K$16,IF(L$17=8,K$17,IF(L$18=8,K$18,IF(L$19=8,K$19,IF(L$20=8,K$20," ")))))))))</f>
        <v>BROWN (A.)</v>
      </c>
      <c r="W84" s="60" t="str">
        <f>+IF(L$21=8,K$21,IF(L$22=8,K$22,IF(L$23=8,K$23,IF(L$24=8,K$24,IF(L$25=8,K$25,IF(L$26=8,K$26,IF(L$27=8,K$27,IF(L$28=8,K$28,IF(L$29=8,K$29," ")))))))))</f>
        <v xml:space="preserve"> </v>
      </c>
    </row>
    <row r="85" spans="1:23" ht="18.600000000000001" customHeight="1">
      <c r="A85" s="57"/>
      <c r="B85" s="57"/>
      <c r="C85" s="77" t="str">
        <f t="shared" si="6"/>
        <v>ALTE. BROWN</v>
      </c>
      <c r="D85" s="77" t="s">
        <v>0</v>
      </c>
      <c r="E85" s="77" t="str">
        <f>T121</f>
        <v>ESTUDIANTES</v>
      </c>
      <c r="F85" s="57"/>
      <c r="G85" s="57"/>
      <c r="H85" s="57"/>
      <c r="I85" s="77" t="str">
        <f t="shared" si="7"/>
        <v>VILLA DÁLMINE</v>
      </c>
      <c r="J85" s="77" t="s">
        <v>0</v>
      </c>
      <c r="K85" s="77" t="str">
        <f>T139</f>
        <v>INDEPENDIENTE (M.)</v>
      </c>
      <c r="L85" s="77"/>
      <c r="M85" s="77"/>
      <c r="N85" s="77"/>
      <c r="O85" s="77"/>
      <c r="P85" s="77"/>
      <c r="Q85" s="77"/>
      <c r="R85" s="57"/>
      <c r="S85" s="70">
        <f t="shared" si="5"/>
        <v>9</v>
      </c>
      <c r="T85" s="60" t="str">
        <f>+IF(H$12=9,I$12,IF(H$13=9,I$13,IF(H$14=9,I$14,IF(H$15=9,I$15,IF(H$16=9,I$16,IF(H$17=9,I$17,IF(H$18=9,I$18,IF(H$19=9,I$19,IF(H$20=9,I$20," ")))))))))</f>
        <v>ATLANTA</v>
      </c>
      <c r="U85" s="60" t="str">
        <f>+IF(H$21=9,I$21,IF(H$22=9,I$22,IF(H$23=9,I$23,IF(H$24=9,I$24,IF(H$25=9,I$25,IF(H$26=9,I$26,IF(H$27=9,I$27,IF(H$28=9,I$28,IF(H$29=9,I$29," ")))))))))</f>
        <v xml:space="preserve"> </v>
      </c>
      <c r="V85" s="60" t="str">
        <f>+IF(L$12=9,K$12,IF(L$13=9,K$13,IF(L$14=9,K$14,IF(L$15=9,K$15,IF(L$16=9,K$16,IF(L$17=9,K$17,IF(L$18=9,K$18,IF(L$19=9,K$19,IF(L$20=9,K$20," ")))))))))</f>
        <v xml:space="preserve"> </v>
      </c>
      <c r="W85" s="60" t="str">
        <f>+IF(L$21=9,K$21,IF(L$22=9,K$22,IF(L$23=9,K$23,IF(L$24=9,K$24,IF(L$25=9,K$25,IF(L$26=9,K$26,IF(L$27=9,K$27,IF(L$28=9,K$28,IF(L$29=9,K$29," ")))))))))</f>
        <v>GMO. BROWN (P.M.)</v>
      </c>
    </row>
    <row r="86" spans="1:23" ht="18.600000000000001" customHeight="1">
      <c r="A86" s="57"/>
      <c r="B86" s="57"/>
      <c r="C86" s="77" t="str">
        <f t="shared" si="6"/>
        <v>NVA. CHICAGO</v>
      </c>
      <c r="D86" s="77" t="s">
        <v>0</v>
      </c>
      <c r="E86" s="77" t="str">
        <f>T120</f>
        <v>MITRE (S.E.)</v>
      </c>
      <c r="F86" s="57"/>
      <c r="G86" s="57"/>
      <c r="H86" s="57"/>
      <c r="I86" s="77" t="str">
        <f t="shared" si="7"/>
        <v>SAN MARTÍN (S.J.)</v>
      </c>
      <c r="J86" s="77" t="s">
        <v>0</v>
      </c>
      <c r="K86" s="77" t="str">
        <f>T138</f>
        <v>AT. DE RAFAELA</v>
      </c>
      <c r="L86" s="77"/>
      <c r="M86" s="77"/>
      <c r="N86" s="77"/>
      <c r="O86" s="77"/>
      <c r="P86" s="77"/>
      <c r="Q86" s="77"/>
      <c r="R86" s="57"/>
      <c r="S86" s="70">
        <f t="shared" si="5"/>
        <v>10</v>
      </c>
      <c r="T86" s="60" t="str">
        <f>+IF(H$12=10,I$12,IF(H$13=10,I$13,IF(H$14=10,I$14,IF(H$15=10,I$15,IF(H$16=10,I$16,IF(H$17=10,I$17,IF(H$18=10,I$18,IF(H$19=10,I$19,IF(H$20=10,I$20," ")))))))))</f>
        <v xml:space="preserve"> </v>
      </c>
      <c r="U86" s="60" t="str">
        <f>+IF(H$21=10,I$21,IF(H$22=10,I$22,IF(H$23=10,I$23,IF(H$24=10,I$24,IF(H$25=10,I$25,IF(H$26=10,I$26,IF(H$27=10,I$27,IF(H$28=10,I$28,IF(H$29=10,I$29," ")))))))))</f>
        <v>MITRE (S.E.)</v>
      </c>
      <c r="V86" s="60" t="str">
        <f>+IF(L$12=10,K$12,IF(L$13=10,K$13,IF(L$14=10,K$14,IF(L$15=10,K$15,IF(L$16=10,K$16,IF(L$17=10,K$17,IF(L$18=10,K$18,IF(L$19=10,K$19,IF(L$20=10,K$20," ")))))))))</f>
        <v xml:space="preserve"> </v>
      </c>
      <c r="W86" s="60" t="str">
        <f>+IF(L$21=10,K$21,IF(L$22=10,K$22,IF(L$23=10,K$23,IF(L$24=10,K$24,IF(L$25=10,K$25,IF(L$26=10,K$26,IF(L$27=10,K$27,IF(L$28=10,K$28,IF(L$29=10,K$29," ")))))))))</f>
        <v>AT. DE RAFAELA</v>
      </c>
    </row>
    <row r="87" spans="1:23" ht="18.600000000000001" customHeight="1">
      <c r="A87" s="57"/>
      <c r="B87" s="57"/>
      <c r="C87" s="77" t="str">
        <f t="shared" si="6"/>
        <v>CHACARITA JRS.</v>
      </c>
      <c r="D87" s="77" t="s">
        <v>0</v>
      </c>
      <c r="E87" s="77" t="str">
        <f>T119</f>
        <v>ATLANTA</v>
      </c>
      <c r="F87" s="57"/>
      <c r="G87" s="57"/>
      <c r="H87" s="57"/>
      <c r="I87" s="77" t="str">
        <f t="shared" si="7"/>
        <v>BROWN (A.)</v>
      </c>
      <c r="J87" s="77" t="s">
        <v>0</v>
      </c>
      <c r="K87" s="77" t="str">
        <f>T137</f>
        <v>GMO. BROWN (P.M.)</v>
      </c>
      <c r="L87" s="77"/>
      <c r="M87" s="77"/>
      <c r="N87" s="77"/>
      <c r="O87" s="77"/>
      <c r="P87" s="77"/>
      <c r="Q87" s="77"/>
      <c r="R87" s="57"/>
      <c r="S87" s="70">
        <f t="shared" si="5"/>
        <v>11</v>
      </c>
      <c r="T87" s="60" t="str">
        <f>+IF(H$12=11,I$12,IF(H$13=11,I$13,IF(H$14=11,I$14,IF(H$15=11,I$15,IF(H$16=11,I$16,IF(H$17=11,I$17,IF(H$18=11,I$18,IF(H$19=11,I$19,IF(H$20=11,I$20," ")))))))))</f>
        <v>ESTUDIANTES</v>
      </c>
      <c r="U87" s="60" t="str">
        <f>+IF(H$21=11,I$21,IF(H$22=11,I$22,IF(H$23=11,I$23,IF(H$24=11,I$24,IF(H$25=11,I$25,IF(H$26=11,I$26,IF(H$27=11,I$27,IF(H$28=11,I$28,IF(H$29=11,I$29," ")))))))))</f>
        <v xml:space="preserve"> </v>
      </c>
      <c r="V87" s="60" t="str">
        <f>+IF(L$12=11,K$12,IF(L$13=11,K$13,IF(L$14=11,K$14,IF(L$15=11,K$15,IF(L$16=11,K$16,IF(L$17=11,K$17,IF(L$18=11,K$18,IF(L$19=11,K$19,IF(L$20=11,K$20," ")))))))))</f>
        <v xml:space="preserve"> </v>
      </c>
      <c r="W87" s="60" t="str">
        <f>+IF(L$21=11,K$21,IF(L$22=11,K$22,IF(L$23=11,K$23,IF(L$24=11,K$24,IF(L$25=11,K$25,IF(L$26=11,K$26,IF(L$27=11,K$27,IF(L$28=11,K$28,IF(L$29=11,K$29," ")))))))))</f>
        <v>INDEPENDIENTE (M.)</v>
      </c>
    </row>
    <row r="88" spans="1:23" ht="12.7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70">
        <f t="shared" si="5"/>
        <v>12</v>
      </c>
      <c r="T88" s="60" t="str">
        <f>+IF(H$12=12,I$12,IF(H$13=12,I$13,IF(H$14=12,I$14,IF(H$15=12,I$15,IF(H$16=12,I$16,IF(H$17=12,I$17,IF(H$18=12,I$18,IF(H$19=12,I$19,IF(H$20=12,I$20," ")))))))))</f>
        <v>ALVARADO (M.D.P.)</v>
      </c>
      <c r="U88" s="60" t="str">
        <f>+IF(H$21=12,I$21,IF(H$22=12,I$22,IF(H$23=12,I$23,IF(H$24=12,I$24,IF(H$25=12,I$25,IF(H$26=12,I$26,IF(H$27=12,I$27,IF(H$28=12,I$28,IF(H$29=12,I$29," ")))))))))</f>
        <v xml:space="preserve"> </v>
      </c>
      <c r="V88" s="60" t="str">
        <f>+IF(L$12=12,K$12,IF(L$13=12,K$13,IF(L$14=12,K$14,IF(L$15=12,K$15,IF(L$16=12,K$16,IF(L$17=12,K$17,IF(L$18=12,K$18,IF(L$19=12,K$19,IF(L$20=12,K$20," ")))))))))</f>
        <v>BARRACAS CTRAL.</v>
      </c>
      <c r="W88" s="60" t="str">
        <f>+IF(L$21=12,K$21,IF(L$22=12,K$22,IF(L$23=12,K$23,IF(L$24=12,K$24,IF(L$25=12,K$25,IF(L$26=12,K$26,IF(L$27=12,K$27,IF(L$28=12,K$28,IF(L$29=12,K$29," ")))))))))</f>
        <v xml:space="preserve"> </v>
      </c>
    </row>
    <row r="89" spans="1:23" ht="17.45" customHeight="1">
      <c r="A89" s="57"/>
      <c r="B89" s="57"/>
      <c r="C89" s="73" t="s">
        <v>48</v>
      </c>
      <c r="D89" s="73"/>
      <c r="E89" s="73"/>
      <c r="F89" s="57"/>
      <c r="G89" s="57"/>
      <c r="H89" s="57"/>
      <c r="I89" s="75" t="s">
        <v>48</v>
      </c>
      <c r="J89" s="75"/>
      <c r="K89" s="75"/>
      <c r="L89" s="76"/>
      <c r="M89" s="76"/>
      <c r="N89" s="76"/>
      <c r="O89" s="76"/>
      <c r="P89" s="76"/>
      <c r="Q89" s="76"/>
      <c r="R89" s="57"/>
      <c r="S89" s="70">
        <f t="shared" si="5"/>
        <v>13</v>
      </c>
      <c r="T89" s="60" t="str">
        <f>+IF(H$12=13,I$12,IF(H$13=13,I$13,IF(H$14=13,I$14,IF(H$15=13,I$15,IF(H$16=13,I$16,IF(H$17=13,I$17,IF(H$18=13,I$18,IF(H$19=13,I$19,IF(H$20=13,I$20," ")))))))))</f>
        <v>TIGRE</v>
      </c>
      <c r="U89" s="60" t="str">
        <f>+IF(H$21=13,I$21,IF(H$22=13,I$22,IF(H$23=13,I$23,IF(H$24=13,I$24,IF(H$25=13,I$25,IF(H$26=13,I$26,IF(H$27=13,I$27,IF(H$28=13,I$28,IF(H$29=13,I$29," ")))))))))</f>
        <v xml:space="preserve"> </v>
      </c>
      <c r="V89" s="60" t="str">
        <f>+IF(L$12=13,K$12,IF(L$13=13,K$13,IF(L$14=13,K$14,IF(L$15=13,K$15,IF(L$16=13,K$16,IF(L$17=13,K$17,IF(L$18=13,K$18,IF(L$19=13,K$19,IF(L$20=13,K$20," ")))))))))</f>
        <v xml:space="preserve"> </v>
      </c>
      <c r="W89" s="60" t="str">
        <f>+IF(L$21=13,K$21,IF(L$22=13,K$22,IF(L$23=13,K$23,IF(L$24=13,K$24,IF(L$25=13,K$25,IF(L$26=13,K$26,IF(L$27=13,K$27,IF(L$28=13,K$28,IF(L$29=13,K$29," ")))))))))</f>
        <v>INSTITUTO A.C. CBA.</v>
      </c>
    </row>
    <row r="90" spans="1:23" ht="12.9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70">
        <f t="shared" si="5"/>
        <v>14</v>
      </c>
      <c r="T90" s="60" t="str">
        <f>+IF(H$12=14,I$12,IF(H$13=14,I$13,IF(H$14=14,I$14,IF(H$15=14,I$15,IF(H$16=14,I$16,IF(H$17=14,I$17,IF(H$18=14,I$18,IF(H$19=14,I$19,IF(H$20=14,I$20," ")))))))))</f>
        <v xml:space="preserve"> </v>
      </c>
      <c r="U90" s="60" t="str">
        <f>+IF(H$21=14,I$21,IF(H$22=14,I$22,IF(H$23=14,I$23,IF(H$24=14,I$24,IF(H$25=14,I$25,IF(H$26=14,I$26,IF(H$27=14,I$27,IF(H$28=14,I$28,IF(H$29=14,I$29," ")))))))))</f>
        <v>QUILMES A.C.</v>
      </c>
      <c r="V90" s="60" t="str">
        <f>+IF(L$12=14,K$12,IF(L$13=14,K$13,IF(L$14=14,K$14,IF(L$15=14,K$15,IF(L$16=14,K$16,IF(L$17=14,K$17,IF(L$18=14,K$18,IF(L$19=14,K$19,IF(L$20=14,K$20," ")))))))))</f>
        <v xml:space="preserve"> </v>
      </c>
      <c r="W90" s="60" t="str">
        <f>+IF(L$21=14,K$21,IF(L$22=14,K$22,IF(L$23=14,K$23,IF(L$24=14,K$24,IF(L$25=14,K$25,IF(L$26=14,K$26,IF(L$27=14,K$27,IF(L$28=14,K$28,IF(L$29=14,K$29," ")))))))))</f>
        <v>G. Y ESGRIMA (J.)</v>
      </c>
    </row>
    <row r="91" spans="1:23" ht="18.600000000000001" customHeight="1">
      <c r="A91" s="57"/>
      <c r="B91" s="57"/>
      <c r="C91" s="77" t="str">
        <f t="shared" ref="C91:C99" si="8">T118</f>
        <v>CHACARITA JRS.</v>
      </c>
      <c r="D91" s="77" t="s">
        <v>0</v>
      </c>
      <c r="E91" s="77" t="str">
        <f>T128</f>
        <v>LIBRE</v>
      </c>
      <c r="F91" s="57"/>
      <c r="G91" s="57"/>
      <c r="H91" s="57"/>
      <c r="I91" s="77" t="str">
        <f t="shared" ref="I91:I99" si="9">T136</f>
        <v>BROWN (A.)</v>
      </c>
      <c r="J91" s="77" t="s">
        <v>0</v>
      </c>
      <c r="K91" s="77" t="str">
        <f>T146</f>
        <v>ALL BOYS</v>
      </c>
      <c r="L91" s="77"/>
      <c r="M91" s="77"/>
      <c r="N91" s="77"/>
      <c r="O91" s="77"/>
      <c r="P91" s="77"/>
      <c r="Q91" s="77"/>
      <c r="R91" s="57"/>
      <c r="S91" s="70">
        <f t="shared" si="5"/>
        <v>15</v>
      </c>
      <c r="T91" s="60" t="str">
        <f>+IF(H$12=15,I$12,IF(H$13=15,I$13,IF(H$14=15,I$14,IF(H$15=15,I$15,IF(H$16=15,I$16,IF(H$17=15,I$17,IF(H$18=15,I$18,IF(H$19=15,I$19,IF(H$20=15,I$20," ")))))))))</f>
        <v xml:space="preserve"> </v>
      </c>
      <c r="U91" s="60" t="str">
        <f>+IF(H$21=15,I$21,IF(H$22=15,I$22,IF(H$23=15,I$23,IF(H$24=15,I$24,IF(H$25=15,I$25,IF(H$26=15,I$26,IF(H$27=15,I$27,IF(H$28=15,I$28,IF(H$29=15,I$29," ")))))))))</f>
        <v>AGROPECUARIO ARG.</v>
      </c>
      <c r="V91" s="60" t="str">
        <f>+IF(L$12=15,K$12,IF(L$13=15,K$13,IF(L$14=15,K$14,IF(L$15=15,K$15,IF(L$16=15,K$16,IF(L$17=15,K$17,IF(L$18=15,K$18,IF(L$19=15,K$19,IF(L$20=15,K$20," ")))))))))</f>
        <v>T. SUÁREZ</v>
      </c>
      <c r="W91" s="60" t="str">
        <f>+IF(L$21=15,K$21,IF(L$22=15,K$22,IF(L$23=15,K$23,IF(L$24=15,K$24,IF(L$25=15,K$25,IF(L$26=15,K$26,IF(L$27=15,K$27,IF(L$28=15,K$28,IF(L$29=15,K$29," ")))))))))</f>
        <v xml:space="preserve"> </v>
      </c>
    </row>
    <row r="92" spans="1:23" ht="18.600000000000001" customHeight="1">
      <c r="A92" s="57"/>
      <c r="B92" s="57"/>
      <c r="C92" s="77" t="str">
        <f t="shared" si="8"/>
        <v>ATLANTA</v>
      </c>
      <c r="D92" s="77" t="s">
        <v>0</v>
      </c>
      <c r="E92" s="77" t="str">
        <f>T117</f>
        <v>NVA. CHICAGO</v>
      </c>
      <c r="F92" s="57"/>
      <c r="G92" s="57"/>
      <c r="H92" s="57"/>
      <c r="I92" s="77" t="str">
        <f t="shared" si="9"/>
        <v>GMO. BROWN (P.M.)</v>
      </c>
      <c r="J92" s="77" t="s">
        <v>0</v>
      </c>
      <c r="K92" s="77" t="str">
        <f>T135</f>
        <v>SAN MARTÍN (S.J.)</v>
      </c>
      <c r="L92" s="77"/>
      <c r="M92" s="77"/>
      <c r="N92" s="77"/>
      <c r="O92" s="77"/>
      <c r="P92" s="77"/>
      <c r="Q92" s="77"/>
      <c r="R92" s="57"/>
      <c r="S92" s="70">
        <f t="shared" si="5"/>
        <v>16</v>
      </c>
      <c r="T92" s="60" t="str">
        <f>+IF(H$12=16,I$12,IF(H$13=16,I$13,IF(H$14=16,I$14,IF(H$15=16,I$15,IF(H$16=16,I$16,IF(H$17=16,I$17,IF(H$18=16,I$18,IF(H$19=16,I$19,IF(H$20=16,I$20," ")))))))))</f>
        <v xml:space="preserve"> </v>
      </c>
      <c r="U92" s="60" t="str">
        <f>+IF(H$21=16,I$21,IF(H$22=16,I$22,IF(H$23=16,I$23,IF(H$24=16,I$24,IF(H$25=16,I$25,IF(H$26=16,I$26,IF(H$27=16,I$27,IF(H$28=16,I$28,IF(H$29=16,I$29," ")))))))))</f>
        <v>DEP. MAIPÚ (MZA.)</v>
      </c>
      <c r="V92" s="60" t="str">
        <f>+IF(L$12=16,K$12,IF(L$13=16,K$13,IF(L$14=16,K$14,IF(L$15=16,K$15,IF(L$16=16,K$16,IF(L$17=16,K$17,IF(L$18=16,K$18,IF(L$19=16,K$19,IF(L$20=16,K$20," ")))))))))</f>
        <v>FERRO CARRIL OESTE</v>
      </c>
      <c r="W92" s="60" t="str">
        <f>+IF(L$21=16,K$21,IF(L$22=16,K$22,IF(L$23=16,K$23,IF(L$24=16,K$24,IF(L$25=16,K$25,IF(L$26=16,K$26,IF(L$27=16,K$27,IF(L$28=16,K$28,IF(L$29=16,K$29," ")))))))))</f>
        <v xml:space="preserve"> </v>
      </c>
    </row>
    <row r="93" spans="1:23" ht="18.600000000000001" customHeight="1">
      <c r="A93" s="57"/>
      <c r="B93" s="57"/>
      <c r="C93" s="77" t="str">
        <f t="shared" si="8"/>
        <v>MITRE (S.E.)</v>
      </c>
      <c r="D93" s="77" t="s">
        <v>0</v>
      </c>
      <c r="E93" s="77" t="str">
        <f>T116</f>
        <v>ALTE. BROWN</v>
      </c>
      <c r="F93" s="57"/>
      <c r="G93" s="57"/>
      <c r="H93" s="57"/>
      <c r="I93" s="77" t="str">
        <f t="shared" si="9"/>
        <v>AT. DE RAFAELA</v>
      </c>
      <c r="J93" s="77" t="s">
        <v>0</v>
      </c>
      <c r="K93" s="77" t="str">
        <f>T134</f>
        <v>VILLA DÁLMINE</v>
      </c>
      <c r="L93" s="77"/>
      <c r="M93" s="77"/>
      <c r="N93" s="77"/>
      <c r="O93" s="77"/>
      <c r="P93" s="77"/>
      <c r="Q93" s="77"/>
      <c r="R93" s="57"/>
      <c r="S93" s="70">
        <v>17</v>
      </c>
      <c r="T93" s="60" t="str">
        <f>+IF(H$12=17,I$12,IF(H$13=17,I$13,IF(H$14=17,I$14,IF(H$15=17,I$15,IF(H$16=17,I$16,IF(H$17=17,I$17,IF(H$18=17,I$18,IF(H$19=17,I$19,IF(H$20=17,I$20," ")))))))))</f>
        <v>TEMPERLEY</v>
      </c>
      <c r="U93" s="60" t="str">
        <f>+IF(H$21=17,I$21,IF(H$22=17,I$22,IF(H$23=17,I$23,IF(H$24=17,I$24,IF(H$25=17,I$25,IF(H$26=17,I$26,IF(H$27=17,I$27,IF(H$28=17,I$28,IF(H$29=17,I$29," ")))))))))</f>
        <v xml:space="preserve"> </v>
      </c>
      <c r="V93" s="60" t="str">
        <f>+IF(L$12=17,K$12,IF(L$13=17,K$13,IF(L$14=17,K$14,IF(L$15=17,K$15,IF(L$16=17,K$16,IF(L$17=17,K$17,IF(L$18=17,K$18,IF(L$19=17,K$19,IF(L$20=17,K$20," ")))))))))</f>
        <v>DEP. MORÓN</v>
      </c>
      <c r="W93" s="60" t="str">
        <f>+IF(L$21=17,K$21,IF(L$22=17,K$22,IF(L$23=17,K$23,IF(L$24=17,K$24,IF(L$25=17,K$25,IF(L$26=17,K$26,IF(L$27=17,K$27,IF(L$28=17,K$28,IF(L$29=17,K$29," ")))))))))</f>
        <v xml:space="preserve"> </v>
      </c>
    </row>
    <row r="94" spans="1:23" ht="18.600000000000001" customHeight="1">
      <c r="A94" s="57"/>
      <c r="B94" s="57"/>
      <c r="C94" s="77" t="str">
        <f t="shared" si="8"/>
        <v>ESTUDIANTES</v>
      </c>
      <c r="D94" s="77" t="s">
        <v>0</v>
      </c>
      <c r="E94" s="77" t="str">
        <f>T115</f>
        <v>SAN MARTÍN (TUC.)</v>
      </c>
      <c r="F94" s="57"/>
      <c r="G94" s="57"/>
      <c r="H94" s="57"/>
      <c r="I94" s="77" t="str">
        <f t="shared" si="9"/>
        <v>INDEPENDIENTE (M.)</v>
      </c>
      <c r="J94" s="77" t="s">
        <v>0</v>
      </c>
      <c r="K94" s="77" t="str">
        <f>T133</f>
        <v>SAN TELMO</v>
      </c>
      <c r="L94" s="77"/>
      <c r="M94" s="77"/>
      <c r="N94" s="77"/>
      <c r="O94" s="77"/>
      <c r="P94" s="77"/>
      <c r="Q94" s="77"/>
      <c r="R94" s="57"/>
      <c r="S94" s="70">
        <v>18</v>
      </c>
      <c r="T94" s="60" t="str">
        <f>+IF(H$12=18,I$12,IF(H$13=18,I$13,IF(H$14=18,I$14,IF(H$15=18,I$15,IF(H$16=18,I$16,IF(H$17=18,I$17,IF(H$18=18,I$18,IF(H$19=18,I$19,IF(H$20=18,I$20," ")))))))))</f>
        <v xml:space="preserve"> </v>
      </c>
      <c r="U94" s="60" t="str">
        <f>+IF(H$21=18,I$21,IF(H$22=18,I$22,IF(H$23=18,I$23,IF(H$24=18,I$24,IF(H$25=18,I$25,IF(H$26=18,I$26,IF(H$27=18,I$27,IF(H$28=18,I$28,IF(H$29=18,I$29," ")))))))))</f>
        <v>LIBRE</v>
      </c>
      <c r="V94" s="60" t="str">
        <f>+IF(L$12=18,K$12,IF(L$13=18,K$13,IF(L$14=18,K$14,IF(L$15=18,K$15,IF(L$16=18,K$16,IF(L$17=18,K$17,IF(L$18=18,K$18,IF(L$19=18,K$19,IF(L$20=18,K$20," ")))))))))</f>
        <v>ALL BOYS</v>
      </c>
      <c r="W94" s="60" t="str">
        <f>+IF(L$21=18,K$21,IF(L$22=18,K$22,IF(L$23=18,K$23,IF(L$24=18,K$24,IF(L$25=18,K$25,IF(L$26=18,K$26,IF(L$27=18,K$27,IF(L$28=18,K$28,IF(L$29=18,K$29," ")))))))))</f>
        <v xml:space="preserve"> </v>
      </c>
    </row>
    <row r="95" spans="1:23" ht="18.600000000000001" customHeight="1">
      <c r="A95" s="57"/>
      <c r="B95" s="57"/>
      <c r="C95" s="77" t="str">
        <f t="shared" si="8"/>
        <v>ALVARADO (M.D.P.)</v>
      </c>
      <c r="D95" s="77" t="s">
        <v>0</v>
      </c>
      <c r="E95" s="77" t="str">
        <f>T114</f>
        <v>BELGRANO (CBA.)</v>
      </c>
      <c r="F95" s="57"/>
      <c r="G95" s="57"/>
      <c r="H95" s="57"/>
      <c r="I95" s="77" t="str">
        <f t="shared" si="9"/>
        <v>BARRACAS CTRAL.</v>
      </c>
      <c r="J95" s="77" t="s">
        <v>0</v>
      </c>
      <c r="K95" s="77" t="str">
        <f>T132</f>
        <v>DEF. DE BELGRANO</v>
      </c>
      <c r="L95" s="77"/>
      <c r="M95" s="77"/>
      <c r="N95" s="77"/>
      <c r="O95" s="77"/>
      <c r="P95" s="77"/>
      <c r="Q95" s="77"/>
      <c r="R95" s="57"/>
      <c r="S95" s="70">
        <f t="shared" ref="S95:S108" si="10">1+S94</f>
        <v>19</v>
      </c>
      <c r="T95" s="70"/>
      <c r="U95" s="70"/>
      <c r="V95" s="70"/>
      <c r="W95" s="70"/>
    </row>
    <row r="96" spans="1:23" ht="18.600000000000001" customHeight="1">
      <c r="A96" s="57"/>
      <c r="B96" s="57"/>
      <c r="C96" s="77" t="str">
        <f t="shared" si="8"/>
        <v>TIGRE</v>
      </c>
      <c r="D96" s="77" t="s">
        <v>0</v>
      </c>
      <c r="E96" s="77" t="str">
        <f>T113</f>
        <v>DEP. RIESTRA</v>
      </c>
      <c r="F96" s="57"/>
      <c r="G96" s="57"/>
      <c r="H96" s="57"/>
      <c r="I96" s="77" t="str">
        <f t="shared" si="9"/>
        <v>INSTITUTO A.C. CBA.</v>
      </c>
      <c r="J96" s="77" t="s">
        <v>0</v>
      </c>
      <c r="K96" s="77" t="str">
        <f>T131</f>
        <v>SANTAMARINA (T.)</v>
      </c>
      <c r="L96" s="77"/>
      <c r="M96" s="77"/>
      <c r="N96" s="77"/>
      <c r="O96" s="77"/>
      <c r="P96" s="77"/>
      <c r="Q96" s="77"/>
      <c r="R96" s="57"/>
      <c r="S96" s="70">
        <f t="shared" si="10"/>
        <v>20</v>
      </c>
      <c r="T96" s="70"/>
      <c r="U96" s="70"/>
      <c r="V96" s="70"/>
      <c r="W96" s="70"/>
    </row>
    <row r="97" spans="1:54" ht="18.600000000000001" customHeight="1">
      <c r="A97" s="57"/>
      <c r="B97" s="57"/>
      <c r="C97" s="77" t="str">
        <f t="shared" si="8"/>
        <v>QUILMES A.C.</v>
      </c>
      <c r="D97" s="77" t="s">
        <v>0</v>
      </c>
      <c r="E97" s="77" t="str">
        <f>T112</f>
        <v>G. Y ESGRIMA (M.)</v>
      </c>
      <c r="F97" s="57"/>
      <c r="G97" s="57"/>
      <c r="H97" s="57"/>
      <c r="I97" s="77" t="str">
        <f t="shared" si="9"/>
        <v>G. Y ESGRIMA (J.)</v>
      </c>
      <c r="J97" s="77" t="s">
        <v>0</v>
      </c>
      <c r="K97" s="77" t="str">
        <f>T130</f>
        <v>ALMAGRO</v>
      </c>
      <c r="L97" s="77"/>
      <c r="M97" s="77"/>
      <c r="N97" s="77"/>
      <c r="O97" s="77"/>
      <c r="P97" s="77"/>
      <c r="Q97" s="77"/>
      <c r="R97" s="57"/>
      <c r="S97" s="70">
        <f t="shared" si="10"/>
        <v>21</v>
      </c>
      <c r="T97" s="70"/>
      <c r="U97" s="70"/>
      <c r="V97" s="70"/>
      <c r="W97" s="70"/>
    </row>
    <row r="98" spans="1:54" ht="18.600000000000001" customHeight="1">
      <c r="A98" s="57"/>
      <c r="B98" s="57"/>
      <c r="C98" s="77" t="str">
        <f t="shared" si="8"/>
        <v>AGROPECUARIO ARG.</v>
      </c>
      <c r="D98" s="77" t="s">
        <v>0</v>
      </c>
      <c r="E98" s="77" t="str">
        <f>T111</f>
        <v>ESTUDIANTES (R. IV)</v>
      </c>
      <c r="F98" s="57"/>
      <c r="G98" s="57"/>
      <c r="H98" s="57"/>
      <c r="I98" s="77" t="str">
        <f t="shared" si="9"/>
        <v>T. SUÁREZ</v>
      </c>
      <c r="J98" s="77" t="s">
        <v>0</v>
      </c>
      <c r="K98" s="77" t="str">
        <f>T129</f>
        <v>GÜEMES (S.E.)</v>
      </c>
      <c r="L98" s="77"/>
      <c r="M98" s="77"/>
      <c r="N98" s="77"/>
      <c r="O98" s="77"/>
      <c r="P98" s="77"/>
      <c r="Q98" s="77"/>
      <c r="R98" s="57"/>
      <c r="S98" s="70">
        <f t="shared" si="10"/>
        <v>22</v>
      </c>
      <c r="T98" s="70"/>
      <c r="U98" s="70"/>
      <c r="V98" s="70"/>
      <c r="W98" s="70"/>
    </row>
    <row r="99" spans="1:54" ht="18.600000000000001" customHeight="1">
      <c r="A99" s="57"/>
      <c r="B99" s="57"/>
      <c r="C99" s="77" t="str">
        <f t="shared" si="8"/>
        <v>DEP. MAIPÚ (MZA.)</v>
      </c>
      <c r="D99" s="77" t="s">
        <v>0</v>
      </c>
      <c r="E99" s="77" t="str">
        <f>T127</f>
        <v>TEMPERLEY</v>
      </c>
      <c r="F99" s="57"/>
      <c r="G99" s="57"/>
      <c r="H99" s="57"/>
      <c r="I99" s="77" t="str">
        <f t="shared" si="9"/>
        <v>FERRO CARRIL OESTE</v>
      </c>
      <c r="J99" s="77" t="s">
        <v>0</v>
      </c>
      <c r="K99" s="77" t="str">
        <f>T145</f>
        <v>DEP. MORÓN</v>
      </c>
      <c r="L99" s="77"/>
      <c r="M99" s="77"/>
      <c r="N99" s="77"/>
      <c r="O99" s="77"/>
      <c r="P99" s="77"/>
      <c r="Q99" s="77"/>
      <c r="R99" s="57"/>
      <c r="S99" s="70">
        <f t="shared" si="10"/>
        <v>23</v>
      </c>
      <c r="T99" s="70"/>
      <c r="U99" s="70"/>
      <c r="V99" s="70"/>
      <c r="W99" s="70"/>
    </row>
    <row r="100" spans="1:54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70">
        <f t="shared" si="10"/>
        <v>24</v>
      </c>
      <c r="T100" s="70"/>
      <c r="U100" s="70"/>
      <c r="V100" s="70"/>
      <c r="W100" s="70"/>
    </row>
    <row r="101" spans="1:54" ht="18">
      <c r="A101" s="57"/>
      <c r="B101" s="57"/>
      <c r="C101" s="73" t="s">
        <v>49</v>
      </c>
      <c r="D101" s="73"/>
      <c r="E101" s="73"/>
      <c r="F101" s="57"/>
      <c r="G101" s="57"/>
      <c r="H101" s="57"/>
      <c r="I101" s="75" t="s">
        <v>49</v>
      </c>
      <c r="J101" s="75"/>
      <c r="K101" s="75"/>
      <c r="L101" s="76"/>
      <c r="M101" s="76"/>
      <c r="N101" s="76"/>
      <c r="O101" s="76"/>
      <c r="P101" s="76"/>
      <c r="Q101" s="76"/>
      <c r="R101" s="57"/>
      <c r="S101" s="70">
        <f t="shared" si="10"/>
        <v>25</v>
      </c>
      <c r="T101" s="70"/>
      <c r="U101" s="70"/>
      <c r="V101" s="70"/>
      <c r="W101" s="70"/>
    </row>
    <row r="102" spans="1:54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70">
        <f t="shared" si="10"/>
        <v>26</v>
      </c>
      <c r="T102" s="70"/>
      <c r="U102" s="70"/>
      <c r="V102" s="70"/>
      <c r="W102" s="70"/>
    </row>
    <row r="103" spans="1:54" ht="18.75">
      <c r="A103" s="57"/>
      <c r="B103" s="57"/>
      <c r="C103" s="77" t="str">
        <f>T128</f>
        <v>LIBRE</v>
      </c>
      <c r="D103" s="77" t="s">
        <v>0</v>
      </c>
      <c r="E103" s="77" t="str">
        <f>T126</f>
        <v>DEP. MAIPÚ (MZA.)</v>
      </c>
      <c r="F103" s="57"/>
      <c r="G103" s="57"/>
      <c r="H103" s="57"/>
      <c r="I103" s="77" t="str">
        <f>T146</f>
        <v>ALL BOYS</v>
      </c>
      <c r="J103" s="77" t="s">
        <v>0</v>
      </c>
      <c r="K103" s="77" t="str">
        <f>T144</f>
        <v>FERRO CARRIL OESTE</v>
      </c>
      <c r="L103" s="77"/>
      <c r="M103" s="77"/>
      <c r="N103" s="77"/>
      <c r="O103" s="77"/>
      <c r="P103" s="77"/>
      <c r="Q103" s="77"/>
      <c r="R103" s="57"/>
      <c r="S103" s="70">
        <f t="shared" si="10"/>
        <v>27</v>
      </c>
      <c r="T103" s="70"/>
      <c r="U103" s="70"/>
      <c r="V103" s="70"/>
      <c r="W103" s="70"/>
    </row>
    <row r="104" spans="1:54" ht="18.75">
      <c r="A104" s="57"/>
      <c r="B104" s="57"/>
      <c r="C104" s="77" t="str">
        <f>T127</f>
        <v>TEMPERLEY</v>
      </c>
      <c r="D104" s="77" t="s">
        <v>0</v>
      </c>
      <c r="E104" s="77" t="str">
        <f>T125</f>
        <v>AGROPECUARIO ARG.</v>
      </c>
      <c r="F104" s="57"/>
      <c r="G104" s="57"/>
      <c r="H104" s="57"/>
      <c r="I104" s="77" t="str">
        <f>T145</f>
        <v>DEP. MORÓN</v>
      </c>
      <c r="J104" s="77" t="s">
        <v>0</v>
      </c>
      <c r="K104" s="77" t="str">
        <f>T143</f>
        <v>T. SUÁREZ</v>
      </c>
      <c r="L104" s="77"/>
      <c r="M104" s="77"/>
      <c r="N104" s="77"/>
      <c r="O104" s="77"/>
      <c r="P104" s="77"/>
      <c r="Q104" s="77"/>
      <c r="R104" s="57"/>
      <c r="S104" s="70">
        <f t="shared" si="10"/>
        <v>28</v>
      </c>
      <c r="T104" s="70"/>
      <c r="U104" s="70"/>
      <c r="V104" s="70"/>
      <c r="W104" s="70"/>
    </row>
    <row r="105" spans="1:54" ht="18.75">
      <c r="A105" s="57"/>
      <c r="B105" s="57"/>
      <c r="C105" s="77" t="str">
        <f t="shared" ref="C105:C111" si="11">T111</f>
        <v>ESTUDIANTES (R. IV)</v>
      </c>
      <c r="D105" s="77" t="s">
        <v>0</v>
      </c>
      <c r="E105" s="77" t="str">
        <f>T124</f>
        <v>QUILMES A.C.</v>
      </c>
      <c r="F105" s="57"/>
      <c r="G105" s="57"/>
      <c r="H105" s="57"/>
      <c r="I105" s="77" t="str">
        <f t="shared" ref="I105:I111" si="12">T129</f>
        <v>GÜEMES (S.E.)</v>
      </c>
      <c r="J105" s="77" t="s">
        <v>0</v>
      </c>
      <c r="K105" s="77" t="str">
        <f>T142</f>
        <v>G. Y ESGRIMA (J.)</v>
      </c>
      <c r="L105" s="77"/>
      <c r="M105" s="77"/>
      <c r="N105" s="77"/>
      <c r="O105" s="77"/>
      <c r="P105" s="77"/>
      <c r="Q105" s="77"/>
      <c r="R105" s="57"/>
      <c r="S105" s="70">
        <f t="shared" si="10"/>
        <v>29</v>
      </c>
      <c r="T105" s="70"/>
      <c r="U105" s="70"/>
      <c r="V105" s="70"/>
      <c r="W105" s="70"/>
    </row>
    <row r="106" spans="1:54" ht="18.75">
      <c r="A106" s="57"/>
      <c r="B106" s="57"/>
      <c r="C106" s="77" t="str">
        <f t="shared" si="11"/>
        <v>G. Y ESGRIMA (M.)</v>
      </c>
      <c r="D106" s="77" t="s">
        <v>0</v>
      </c>
      <c r="E106" s="77" t="str">
        <f>T123</f>
        <v>TIGRE</v>
      </c>
      <c r="F106" s="57"/>
      <c r="G106" s="57"/>
      <c r="H106" s="57"/>
      <c r="I106" s="77" t="str">
        <f t="shared" si="12"/>
        <v>ALMAGRO</v>
      </c>
      <c r="J106" s="77" t="s">
        <v>0</v>
      </c>
      <c r="K106" s="77" t="str">
        <f>T141</f>
        <v>INSTITUTO A.C. CBA.</v>
      </c>
      <c r="L106" s="77"/>
      <c r="M106" s="77"/>
      <c r="N106" s="77"/>
      <c r="O106" s="77"/>
      <c r="P106" s="77"/>
      <c r="Q106" s="77"/>
      <c r="R106" s="57"/>
      <c r="S106" s="70">
        <f t="shared" si="10"/>
        <v>30</v>
      </c>
      <c r="T106" s="70"/>
      <c r="U106" s="70"/>
      <c r="V106" s="70"/>
      <c r="W106" s="70"/>
    </row>
    <row r="107" spans="1:54" ht="18.75">
      <c r="A107" s="57"/>
      <c r="B107" s="57"/>
      <c r="C107" s="77" t="str">
        <f t="shared" si="11"/>
        <v>DEP. RIESTRA</v>
      </c>
      <c r="D107" s="77" t="s">
        <v>0</v>
      </c>
      <c r="E107" s="77" t="str">
        <f>T122</f>
        <v>ALVARADO (M.D.P.)</v>
      </c>
      <c r="F107" s="57"/>
      <c r="G107" s="57"/>
      <c r="H107" s="57"/>
      <c r="I107" s="77" t="str">
        <f t="shared" si="12"/>
        <v>SANTAMARINA (T.)</v>
      </c>
      <c r="J107" s="77" t="s">
        <v>0</v>
      </c>
      <c r="K107" s="77" t="str">
        <f>T140</f>
        <v>BARRACAS CTRAL.</v>
      </c>
      <c r="L107" s="77"/>
      <c r="M107" s="77"/>
      <c r="N107" s="77"/>
      <c r="O107" s="77"/>
      <c r="P107" s="77"/>
      <c r="Q107" s="77"/>
      <c r="R107" s="57"/>
      <c r="S107" s="70">
        <f t="shared" si="10"/>
        <v>31</v>
      </c>
      <c r="T107" s="70"/>
      <c r="U107" s="70"/>
      <c r="V107" s="70"/>
      <c r="W107" s="70"/>
    </row>
    <row r="108" spans="1:54" ht="18.75">
      <c r="A108" s="57"/>
      <c r="B108" s="57"/>
      <c r="C108" s="77" t="str">
        <f t="shared" si="11"/>
        <v>BELGRANO (CBA.)</v>
      </c>
      <c r="D108" s="77" t="s">
        <v>0</v>
      </c>
      <c r="E108" s="77" t="str">
        <f>T121</f>
        <v>ESTUDIANTES</v>
      </c>
      <c r="F108" s="57"/>
      <c r="G108" s="57"/>
      <c r="H108" s="57"/>
      <c r="I108" s="77" t="str">
        <f t="shared" si="12"/>
        <v>DEF. DE BELGRANO</v>
      </c>
      <c r="J108" s="77" t="s">
        <v>0</v>
      </c>
      <c r="K108" s="77" t="str">
        <f>T139</f>
        <v>INDEPENDIENTE (M.)</v>
      </c>
      <c r="L108" s="77"/>
      <c r="M108" s="77"/>
      <c r="N108" s="77"/>
      <c r="O108" s="77"/>
      <c r="P108" s="77"/>
      <c r="Q108" s="77"/>
      <c r="R108" s="57"/>
      <c r="S108" s="70">
        <f t="shared" si="10"/>
        <v>32</v>
      </c>
      <c r="T108" s="70"/>
      <c r="U108" s="70"/>
      <c r="V108" s="70"/>
      <c r="W108" s="70"/>
    </row>
    <row r="109" spans="1:54" ht="18.75">
      <c r="A109" s="57"/>
      <c r="B109" s="57"/>
      <c r="C109" s="77" t="str">
        <f t="shared" si="11"/>
        <v>SAN MARTÍN (TUC.)</v>
      </c>
      <c r="D109" s="77" t="s">
        <v>0</v>
      </c>
      <c r="E109" s="77" t="str">
        <f>T120</f>
        <v>MITRE (S.E.)</v>
      </c>
      <c r="F109" s="57"/>
      <c r="G109" s="57"/>
      <c r="H109" s="57"/>
      <c r="I109" s="77" t="str">
        <f t="shared" si="12"/>
        <v>SAN TELMO</v>
      </c>
      <c r="J109" s="77" t="s">
        <v>0</v>
      </c>
      <c r="K109" s="77" t="str">
        <f>T138</f>
        <v>AT. DE RAFAELA</v>
      </c>
      <c r="L109" s="77"/>
      <c r="M109" s="77"/>
      <c r="N109" s="77"/>
      <c r="O109" s="77"/>
      <c r="P109" s="77"/>
      <c r="Q109" s="77"/>
      <c r="R109" s="57"/>
      <c r="S109" s="70"/>
      <c r="T109" s="70"/>
      <c r="U109" s="70"/>
      <c r="V109" s="70"/>
      <c r="W109" s="70"/>
    </row>
    <row r="110" spans="1:54" ht="18.75">
      <c r="A110" s="57"/>
      <c r="B110" s="57"/>
      <c r="C110" s="77" t="str">
        <f t="shared" si="11"/>
        <v>ALTE. BROWN</v>
      </c>
      <c r="D110" s="77" t="s">
        <v>0</v>
      </c>
      <c r="E110" s="77" t="str">
        <f>T119</f>
        <v>ATLANTA</v>
      </c>
      <c r="F110" s="57"/>
      <c r="G110" s="57"/>
      <c r="H110" s="57"/>
      <c r="I110" s="77" t="str">
        <f t="shared" si="12"/>
        <v>VILLA DÁLMINE</v>
      </c>
      <c r="J110" s="77" t="s">
        <v>0</v>
      </c>
      <c r="K110" s="77" t="str">
        <f>T137</f>
        <v>GMO. BROWN (P.M.)</v>
      </c>
      <c r="L110" s="77"/>
      <c r="M110" s="77"/>
      <c r="N110" s="77"/>
      <c r="O110" s="77"/>
      <c r="P110" s="77"/>
      <c r="Q110" s="77"/>
      <c r="R110" s="57"/>
      <c r="S110" s="70"/>
      <c r="T110" s="70"/>
      <c r="U110" s="70"/>
      <c r="V110" s="70"/>
      <c r="W110" s="70"/>
    </row>
    <row r="111" spans="1:54" ht="18.75">
      <c r="A111" s="57"/>
      <c r="B111" s="57"/>
      <c r="C111" s="77" t="str">
        <f t="shared" si="11"/>
        <v>NVA. CHICAGO</v>
      </c>
      <c r="D111" s="77" t="s">
        <v>0</v>
      </c>
      <c r="E111" s="77" t="str">
        <f>T118</f>
        <v>CHACARITA JRS.</v>
      </c>
      <c r="F111" s="57"/>
      <c r="G111" s="57"/>
      <c r="H111" s="57"/>
      <c r="I111" s="77" t="str">
        <f t="shared" si="12"/>
        <v>SAN MARTÍN (S.J.)</v>
      </c>
      <c r="J111" s="77" t="s">
        <v>0</v>
      </c>
      <c r="K111" s="77" t="str">
        <f>T136</f>
        <v>BROWN (A.)</v>
      </c>
      <c r="L111" s="77"/>
      <c r="M111" s="77"/>
      <c r="N111" s="77"/>
      <c r="O111" s="77"/>
      <c r="P111" s="77"/>
      <c r="Q111" s="77"/>
      <c r="R111" s="57"/>
      <c r="S111" s="70"/>
      <c r="T111" s="78" t="str">
        <f>+IF(T77&lt;&gt;" ",T77,IF(U77&lt;&gt;" ",U77,"1"))</f>
        <v>ESTUDIANTES (R. IV)</v>
      </c>
      <c r="U111" s="79">
        <v>1</v>
      </c>
      <c r="V111" s="70"/>
      <c r="W111" s="70"/>
    </row>
    <row r="112" spans="1:54" s="8" customFormat="1" ht="12.9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70"/>
      <c r="T112" s="80" t="str">
        <f>+IF(T78&lt;&gt;" ",T78,IF(U78&lt;&gt;" ",U78,"2"))</f>
        <v>G. Y ESGRIMA (M.)</v>
      </c>
      <c r="U112" s="81">
        <v>2</v>
      </c>
      <c r="V112" s="70"/>
      <c r="W112" s="70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</row>
    <row r="113" spans="1:54" s="8" customFormat="1" ht="18">
      <c r="A113" s="57"/>
      <c r="B113" s="57"/>
      <c r="C113" s="73" t="s">
        <v>50</v>
      </c>
      <c r="D113" s="73"/>
      <c r="E113" s="73"/>
      <c r="F113" s="57"/>
      <c r="G113" s="57"/>
      <c r="H113" s="57"/>
      <c r="I113" s="75" t="s">
        <v>50</v>
      </c>
      <c r="J113" s="75"/>
      <c r="K113" s="75"/>
      <c r="L113" s="76"/>
      <c r="M113" s="76"/>
      <c r="N113" s="76"/>
      <c r="O113" s="76"/>
      <c r="P113" s="76"/>
      <c r="Q113" s="76"/>
      <c r="R113" s="57"/>
      <c r="S113" s="70"/>
      <c r="T113" s="78" t="str">
        <f>+IF(T79&lt;&gt;" ",T79,IF(U79&lt;&gt;" ",U79,"3"))</f>
        <v>DEP. RIESTRA</v>
      </c>
      <c r="U113" s="79">
        <v>3</v>
      </c>
      <c r="V113" s="70"/>
      <c r="W113" s="70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</row>
    <row r="114" spans="1:54" s="8" customFormat="1" ht="12.9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70"/>
      <c r="T114" s="80" t="str">
        <f>+IF(T80&lt;&gt;" ",T80,IF(U80&lt;&gt;" ",U80,"4"))</f>
        <v>BELGRANO (CBA.)</v>
      </c>
      <c r="U114" s="81">
        <v>4</v>
      </c>
      <c r="V114" s="70"/>
      <c r="W114" s="70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</row>
    <row r="115" spans="1:54" s="8" customFormat="1" ht="18.75">
      <c r="A115" s="57"/>
      <c r="B115" s="57"/>
      <c r="C115" s="77" t="str">
        <f t="shared" ref="C115:C123" si="13">T117</f>
        <v>NVA. CHICAGO</v>
      </c>
      <c r="D115" s="77" t="s">
        <v>0</v>
      </c>
      <c r="E115" s="77" t="str">
        <f>T128</f>
        <v>LIBRE</v>
      </c>
      <c r="F115" s="57"/>
      <c r="G115" s="57"/>
      <c r="H115" s="57"/>
      <c r="I115" s="77" t="str">
        <f t="shared" ref="I115:I123" si="14">T135</f>
        <v>SAN MARTÍN (S.J.)</v>
      </c>
      <c r="J115" s="77" t="s">
        <v>0</v>
      </c>
      <c r="K115" s="77" t="str">
        <f>T146</f>
        <v>ALL BOYS</v>
      </c>
      <c r="L115" s="77"/>
      <c r="M115" s="77"/>
      <c r="N115" s="77"/>
      <c r="O115" s="77"/>
      <c r="P115" s="77"/>
      <c r="Q115" s="77"/>
      <c r="R115" s="57"/>
      <c r="S115" s="70"/>
      <c r="T115" s="78" t="str">
        <f>+IF(T81&lt;&gt;" ",T81,IF(U81&lt;&gt;" ",U81,"5"))</f>
        <v>SAN MARTÍN (TUC.)</v>
      </c>
      <c r="U115" s="79">
        <v>5</v>
      </c>
      <c r="V115" s="70"/>
      <c r="W115" s="70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</row>
    <row r="116" spans="1:54" s="8" customFormat="1" ht="18.75">
      <c r="A116" s="57"/>
      <c r="B116" s="57"/>
      <c r="C116" s="77" t="str">
        <f t="shared" si="13"/>
        <v>CHACARITA JRS.</v>
      </c>
      <c r="D116" s="77" t="s">
        <v>0</v>
      </c>
      <c r="E116" s="77" t="str">
        <f>T116</f>
        <v>ALTE. BROWN</v>
      </c>
      <c r="F116" s="57"/>
      <c r="G116" s="57"/>
      <c r="H116" s="57"/>
      <c r="I116" s="77" t="str">
        <f t="shared" si="14"/>
        <v>BROWN (A.)</v>
      </c>
      <c r="J116" s="77" t="s">
        <v>0</v>
      </c>
      <c r="K116" s="77" t="str">
        <f>T134</f>
        <v>VILLA DÁLMINE</v>
      </c>
      <c r="L116" s="77"/>
      <c r="M116" s="77"/>
      <c r="N116" s="77"/>
      <c r="O116" s="77"/>
      <c r="P116" s="77"/>
      <c r="Q116" s="77"/>
      <c r="R116" s="57"/>
      <c r="S116" s="70"/>
      <c r="T116" s="80" t="str">
        <f>+IF(T82&lt;&gt;" ",T82,IF(U82&lt;&gt;" ",U82,"6"))</f>
        <v>ALTE. BROWN</v>
      </c>
      <c r="U116" s="81">
        <v>6</v>
      </c>
      <c r="V116" s="70"/>
      <c r="W116" s="70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</row>
    <row r="117" spans="1:54" s="8" customFormat="1" ht="18.75">
      <c r="A117" s="57"/>
      <c r="B117" s="57"/>
      <c r="C117" s="77" t="str">
        <f t="shared" si="13"/>
        <v>ATLANTA</v>
      </c>
      <c r="D117" s="77" t="s">
        <v>0</v>
      </c>
      <c r="E117" s="77" t="str">
        <f>T115</f>
        <v>SAN MARTÍN (TUC.)</v>
      </c>
      <c r="F117" s="57"/>
      <c r="G117" s="57"/>
      <c r="H117" s="57"/>
      <c r="I117" s="77" t="str">
        <f t="shared" si="14"/>
        <v>GMO. BROWN (P.M.)</v>
      </c>
      <c r="J117" s="77" t="s">
        <v>0</v>
      </c>
      <c r="K117" s="77" t="str">
        <f>T133</f>
        <v>SAN TELMO</v>
      </c>
      <c r="L117" s="77"/>
      <c r="M117" s="77"/>
      <c r="N117" s="77"/>
      <c r="O117" s="77"/>
      <c r="P117" s="77"/>
      <c r="Q117" s="77"/>
      <c r="R117" s="57"/>
      <c r="S117" s="70"/>
      <c r="T117" s="78" t="str">
        <f>+IF(T83&lt;&gt;" ",T83,IF(U83&lt;&gt;" ",U83,"7"))</f>
        <v>NVA. CHICAGO</v>
      </c>
      <c r="U117" s="79">
        <v>7</v>
      </c>
      <c r="V117" s="70"/>
      <c r="W117" s="70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</row>
    <row r="118" spans="1:54" s="8" customFormat="1" ht="18.75">
      <c r="A118" s="57"/>
      <c r="B118" s="57"/>
      <c r="C118" s="77" t="str">
        <f t="shared" si="13"/>
        <v>MITRE (S.E.)</v>
      </c>
      <c r="D118" s="77" t="s">
        <v>0</v>
      </c>
      <c r="E118" s="77" t="str">
        <f>T114</f>
        <v>BELGRANO (CBA.)</v>
      </c>
      <c r="F118" s="57"/>
      <c r="G118" s="57"/>
      <c r="H118" s="57"/>
      <c r="I118" s="77" t="str">
        <f t="shared" si="14"/>
        <v>AT. DE RAFAELA</v>
      </c>
      <c r="J118" s="77" t="s">
        <v>0</v>
      </c>
      <c r="K118" s="77" t="str">
        <f>T132</f>
        <v>DEF. DE BELGRANO</v>
      </c>
      <c r="L118" s="77"/>
      <c r="M118" s="77"/>
      <c r="N118" s="77"/>
      <c r="O118" s="77"/>
      <c r="P118" s="77"/>
      <c r="Q118" s="77"/>
      <c r="R118" s="57"/>
      <c r="S118" s="70"/>
      <c r="T118" s="80" t="str">
        <f>+IF(T84&lt;&gt;" ",T84,IF(U84&lt;&gt;" ",U84,"8"))</f>
        <v>CHACARITA JRS.</v>
      </c>
      <c r="U118" s="81">
        <v>8</v>
      </c>
      <c r="V118" s="70"/>
      <c r="W118" s="70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</row>
    <row r="119" spans="1:54" s="8" customFormat="1" ht="18.75">
      <c r="A119" s="57"/>
      <c r="B119" s="57"/>
      <c r="C119" s="77" t="str">
        <f t="shared" si="13"/>
        <v>ESTUDIANTES</v>
      </c>
      <c r="D119" s="77" t="s">
        <v>0</v>
      </c>
      <c r="E119" s="77" t="str">
        <f>T113</f>
        <v>DEP. RIESTRA</v>
      </c>
      <c r="F119" s="57"/>
      <c r="G119" s="57"/>
      <c r="H119" s="57"/>
      <c r="I119" s="77" t="str">
        <f t="shared" si="14"/>
        <v>INDEPENDIENTE (M.)</v>
      </c>
      <c r="J119" s="77" t="s">
        <v>0</v>
      </c>
      <c r="K119" s="77" t="str">
        <f>T131</f>
        <v>SANTAMARINA (T.)</v>
      </c>
      <c r="L119" s="77"/>
      <c r="M119" s="77"/>
      <c r="N119" s="77"/>
      <c r="O119" s="77"/>
      <c r="P119" s="77"/>
      <c r="Q119" s="77"/>
      <c r="R119" s="57"/>
      <c r="S119" s="70"/>
      <c r="T119" s="78" t="str">
        <f>+IF(T85&lt;&gt;" ",T85,IF(U85&lt;&gt;" ",U85,"9"))</f>
        <v>ATLANTA</v>
      </c>
      <c r="U119" s="79">
        <v>9</v>
      </c>
      <c r="V119" s="70"/>
      <c r="W119" s="70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</row>
    <row r="120" spans="1:54" s="8" customFormat="1" ht="18.75">
      <c r="A120" s="57"/>
      <c r="B120" s="57"/>
      <c r="C120" s="77" t="str">
        <f t="shared" si="13"/>
        <v>ALVARADO (M.D.P.)</v>
      </c>
      <c r="D120" s="77" t="s">
        <v>0</v>
      </c>
      <c r="E120" s="77" t="str">
        <f>T112</f>
        <v>G. Y ESGRIMA (M.)</v>
      </c>
      <c r="F120" s="57"/>
      <c r="G120" s="57"/>
      <c r="H120" s="57"/>
      <c r="I120" s="77" t="str">
        <f t="shared" si="14"/>
        <v>BARRACAS CTRAL.</v>
      </c>
      <c r="J120" s="77" t="s">
        <v>0</v>
      </c>
      <c r="K120" s="77" t="str">
        <f>T130</f>
        <v>ALMAGRO</v>
      </c>
      <c r="L120" s="77"/>
      <c r="M120" s="77"/>
      <c r="N120" s="77"/>
      <c r="O120" s="77"/>
      <c r="P120" s="77"/>
      <c r="Q120" s="77"/>
      <c r="R120" s="57"/>
      <c r="S120" s="70"/>
      <c r="T120" s="80" t="str">
        <f>+IF(T86&lt;&gt;" ",T86,IF(U86&lt;&gt;" ",U86,"10"))</f>
        <v>MITRE (S.E.)</v>
      </c>
      <c r="U120" s="81">
        <v>10</v>
      </c>
      <c r="V120" s="70"/>
      <c r="W120" s="70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</row>
    <row r="121" spans="1:54" s="8" customFormat="1" ht="18.75">
      <c r="A121" s="57"/>
      <c r="B121" s="57"/>
      <c r="C121" s="77" t="str">
        <f t="shared" si="13"/>
        <v>TIGRE</v>
      </c>
      <c r="D121" s="77" t="s">
        <v>0</v>
      </c>
      <c r="E121" s="77" t="str">
        <f>T111</f>
        <v>ESTUDIANTES (R. IV)</v>
      </c>
      <c r="F121" s="57"/>
      <c r="G121" s="57"/>
      <c r="H121" s="57"/>
      <c r="I121" s="77" t="str">
        <f t="shared" si="14"/>
        <v>INSTITUTO A.C. CBA.</v>
      </c>
      <c r="J121" s="77" t="s">
        <v>0</v>
      </c>
      <c r="K121" s="77" t="str">
        <f>T129</f>
        <v>GÜEMES (S.E.)</v>
      </c>
      <c r="L121" s="77"/>
      <c r="M121" s="77"/>
      <c r="N121" s="77"/>
      <c r="O121" s="77"/>
      <c r="P121" s="77"/>
      <c r="Q121" s="77"/>
      <c r="R121" s="57"/>
      <c r="S121" s="70"/>
      <c r="T121" s="78" t="str">
        <f>+IF(T87&lt;&gt;" ",T87,IF(U87&lt;&gt;" ",U87,"11"))</f>
        <v>ESTUDIANTES</v>
      </c>
      <c r="U121" s="79">
        <v>11</v>
      </c>
      <c r="V121" s="70"/>
      <c r="W121" s="70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</row>
    <row r="122" spans="1:54" s="8" customFormat="1" ht="18.75">
      <c r="A122" s="57"/>
      <c r="B122" s="57"/>
      <c r="C122" s="77" t="str">
        <f t="shared" si="13"/>
        <v>QUILMES A.C.</v>
      </c>
      <c r="D122" s="77" t="s">
        <v>0</v>
      </c>
      <c r="E122" s="77" t="str">
        <f>T127</f>
        <v>TEMPERLEY</v>
      </c>
      <c r="F122" s="57"/>
      <c r="G122" s="57"/>
      <c r="H122" s="57"/>
      <c r="I122" s="77" t="str">
        <f t="shared" si="14"/>
        <v>G. Y ESGRIMA (J.)</v>
      </c>
      <c r="J122" s="77" t="s">
        <v>0</v>
      </c>
      <c r="K122" s="77" t="str">
        <f>T145</f>
        <v>DEP. MORÓN</v>
      </c>
      <c r="L122" s="77"/>
      <c r="M122" s="77"/>
      <c r="N122" s="77"/>
      <c r="O122" s="77"/>
      <c r="P122" s="77"/>
      <c r="Q122" s="77"/>
      <c r="R122" s="57"/>
      <c r="S122" s="70"/>
      <c r="T122" s="80" t="str">
        <f>+IF(T88&lt;&gt;" ",T88,IF(U88&lt;&gt;" ",U88,"12"))</f>
        <v>ALVARADO (M.D.P.)</v>
      </c>
      <c r="U122" s="81">
        <v>12</v>
      </c>
      <c r="V122" s="70"/>
      <c r="W122" s="70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</row>
    <row r="123" spans="1:54" s="8" customFormat="1" ht="18.75">
      <c r="A123" s="57"/>
      <c r="B123" s="57"/>
      <c r="C123" s="77" t="str">
        <f t="shared" si="13"/>
        <v>AGROPECUARIO ARG.</v>
      </c>
      <c r="D123" s="77" t="s">
        <v>0</v>
      </c>
      <c r="E123" s="77" t="str">
        <f>T126</f>
        <v>DEP. MAIPÚ (MZA.)</v>
      </c>
      <c r="F123" s="57"/>
      <c r="G123" s="57"/>
      <c r="H123" s="57"/>
      <c r="I123" s="77" t="str">
        <f t="shared" si="14"/>
        <v>T. SUÁREZ</v>
      </c>
      <c r="J123" s="77" t="s">
        <v>0</v>
      </c>
      <c r="K123" s="77" t="str">
        <f>T144</f>
        <v>FERRO CARRIL OESTE</v>
      </c>
      <c r="L123" s="77"/>
      <c r="M123" s="77"/>
      <c r="N123" s="77"/>
      <c r="O123" s="77"/>
      <c r="P123" s="77"/>
      <c r="Q123" s="77"/>
      <c r="R123" s="57"/>
      <c r="S123" s="70"/>
      <c r="T123" s="78" t="str">
        <f>+IF(T89&lt;&gt;" ",T89,IF(U89&lt;&gt;" ",U89,"13"))</f>
        <v>TIGRE</v>
      </c>
      <c r="U123" s="79">
        <v>13</v>
      </c>
      <c r="V123" s="70"/>
      <c r="W123" s="70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</row>
    <row r="124" spans="1:54" s="8" customFormat="1">
      <c r="A124" s="57"/>
      <c r="B124" s="57"/>
      <c r="C124" s="82"/>
      <c r="D124" s="82"/>
      <c r="E124" s="82"/>
      <c r="F124" s="57"/>
      <c r="G124" s="57"/>
      <c r="H124" s="57"/>
      <c r="I124" s="82"/>
      <c r="J124" s="82"/>
      <c r="K124" s="82"/>
      <c r="L124" s="82"/>
      <c r="M124" s="82"/>
      <c r="N124" s="82"/>
      <c r="O124" s="82"/>
      <c r="P124" s="82"/>
      <c r="Q124" s="82"/>
      <c r="R124" s="57"/>
      <c r="S124" s="70"/>
      <c r="T124" s="80" t="str">
        <f>+IF(T90&lt;&gt;" ",T90,IF(U90&lt;&gt;" ",U90,"14"))</f>
        <v>QUILMES A.C.</v>
      </c>
      <c r="U124" s="81">
        <v>14</v>
      </c>
      <c r="V124" s="70"/>
      <c r="W124" s="70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</row>
    <row r="125" spans="1:54" s="8" customFormat="1" ht="18">
      <c r="A125" s="57"/>
      <c r="B125" s="57"/>
      <c r="C125" s="73" t="s">
        <v>51</v>
      </c>
      <c r="D125" s="73"/>
      <c r="E125" s="73"/>
      <c r="F125" s="57"/>
      <c r="G125" s="57"/>
      <c r="H125" s="57"/>
      <c r="I125" s="75" t="s">
        <v>51</v>
      </c>
      <c r="J125" s="75"/>
      <c r="K125" s="75"/>
      <c r="L125" s="76"/>
      <c r="M125" s="76"/>
      <c r="N125" s="76"/>
      <c r="O125" s="76"/>
      <c r="P125" s="76"/>
      <c r="Q125" s="76"/>
      <c r="R125" s="57"/>
      <c r="S125" s="70"/>
      <c r="T125" s="78" t="str">
        <f>+IF(T91&lt;&gt;" ",T91,IF(U91&lt;&gt;" ",U91,"15"))</f>
        <v>AGROPECUARIO ARG.</v>
      </c>
      <c r="U125" s="79">
        <v>15</v>
      </c>
      <c r="V125" s="70"/>
      <c r="W125" s="70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</row>
    <row r="126" spans="1:54" s="8" customFormat="1">
      <c r="A126" s="57"/>
      <c r="B126" s="57"/>
      <c r="C126" s="82"/>
      <c r="D126" s="82"/>
      <c r="E126" s="82"/>
      <c r="F126" s="57"/>
      <c r="G126" s="57"/>
      <c r="H126" s="57"/>
      <c r="I126" s="82"/>
      <c r="J126" s="82"/>
      <c r="K126" s="82"/>
      <c r="L126" s="82"/>
      <c r="M126" s="82"/>
      <c r="N126" s="82"/>
      <c r="O126" s="82"/>
      <c r="P126" s="82"/>
      <c r="Q126" s="82"/>
      <c r="R126" s="57"/>
      <c r="S126" s="70"/>
      <c r="T126" s="80" t="str">
        <f>+IF(T92&lt;&gt;" ",T92,IF(U92&lt;&gt;" ",U92,"16"))</f>
        <v>DEP. MAIPÚ (MZA.)</v>
      </c>
      <c r="U126" s="81">
        <v>16</v>
      </c>
      <c r="V126" s="70"/>
      <c r="W126" s="70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</row>
    <row r="127" spans="1:54" s="8" customFormat="1" ht="18.75">
      <c r="A127" s="57"/>
      <c r="B127" s="57"/>
      <c r="C127" s="77" t="str">
        <f>T128</f>
        <v>LIBRE</v>
      </c>
      <c r="D127" s="77" t="s">
        <v>0</v>
      </c>
      <c r="E127" s="77" t="str">
        <f>T125</f>
        <v>AGROPECUARIO ARG.</v>
      </c>
      <c r="F127" s="57"/>
      <c r="G127" s="57"/>
      <c r="H127" s="57"/>
      <c r="I127" s="77" t="str">
        <f>T146</f>
        <v>ALL BOYS</v>
      </c>
      <c r="J127" s="77" t="s">
        <v>0</v>
      </c>
      <c r="K127" s="77" t="str">
        <f>T143</f>
        <v>T. SUÁREZ</v>
      </c>
      <c r="L127" s="77"/>
      <c r="M127" s="77"/>
      <c r="N127" s="77"/>
      <c r="O127" s="77"/>
      <c r="P127" s="77"/>
      <c r="Q127" s="77"/>
      <c r="R127" s="57"/>
      <c r="S127" s="70"/>
      <c r="T127" s="83" t="str">
        <f>+IF(T93&lt;&gt;" ",T93,IF(U93&lt;&gt;" ",U93,"17"))</f>
        <v>TEMPERLEY</v>
      </c>
      <c r="U127" s="84">
        <v>17</v>
      </c>
      <c r="V127" s="70"/>
      <c r="W127" s="70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</row>
    <row r="128" spans="1:54" s="8" customFormat="1" ht="18.75">
      <c r="A128" s="57"/>
      <c r="B128" s="57"/>
      <c r="C128" s="77" t="str">
        <f>T126</f>
        <v>DEP. MAIPÚ (MZA.)</v>
      </c>
      <c r="D128" s="77" t="s">
        <v>0</v>
      </c>
      <c r="E128" s="77" t="str">
        <f>T124</f>
        <v>QUILMES A.C.</v>
      </c>
      <c r="F128" s="57"/>
      <c r="G128" s="57"/>
      <c r="H128" s="57"/>
      <c r="I128" s="77" t="str">
        <f>T144</f>
        <v>FERRO CARRIL OESTE</v>
      </c>
      <c r="J128" s="77" t="s">
        <v>0</v>
      </c>
      <c r="K128" s="77" t="str">
        <f>T142</f>
        <v>G. Y ESGRIMA (J.)</v>
      </c>
      <c r="L128" s="77"/>
      <c r="M128" s="77"/>
      <c r="N128" s="77"/>
      <c r="O128" s="77"/>
      <c r="P128" s="77"/>
      <c r="Q128" s="77"/>
      <c r="R128" s="57"/>
      <c r="S128" s="70"/>
      <c r="T128" s="85" t="str">
        <f>+IF(T94&lt;&gt;" ",T94,IF(U94&lt;&gt;" ",U94,"18"))</f>
        <v>LIBRE</v>
      </c>
      <c r="U128" s="81">
        <v>18</v>
      </c>
      <c r="V128" s="70"/>
      <c r="W128" s="70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</row>
    <row r="129" spans="1:54" s="8" customFormat="1" ht="18.75">
      <c r="A129" s="57"/>
      <c r="B129" s="57"/>
      <c r="C129" s="77" t="str">
        <f>T127</f>
        <v>TEMPERLEY</v>
      </c>
      <c r="D129" s="77" t="s">
        <v>0</v>
      </c>
      <c r="E129" s="77" t="str">
        <f>T123</f>
        <v>TIGRE</v>
      </c>
      <c r="F129" s="57"/>
      <c r="G129" s="57"/>
      <c r="H129" s="57"/>
      <c r="I129" s="77" t="str">
        <f>T145</f>
        <v>DEP. MORÓN</v>
      </c>
      <c r="J129" s="77" t="s">
        <v>0</v>
      </c>
      <c r="K129" s="77" t="str">
        <f>T141</f>
        <v>INSTITUTO A.C. CBA.</v>
      </c>
      <c r="L129" s="77"/>
      <c r="M129" s="77"/>
      <c r="N129" s="77"/>
      <c r="O129" s="77"/>
      <c r="P129" s="77"/>
      <c r="Q129" s="77"/>
      <c r="R129" s="57"/>
      <c r="S129" s="70"/>
      <c r="T129" s="78" t="str">
        <f>+IF(V77&lt;&gt;" ",V77,IF(W77&lt;&gt;" ",W77,"1"))</f>
        <v>GÜEMES (S.E.)</v>
      </c>
      <c r="U129" s="79">
        <v>1</v>
      </c>
      <c r="V129" s="70"/>
      <c r="W129" s="70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</row>
    <row r="130" spans="1:54" s="8" customFormat="1" ht="18.75">
      <c r="A130" s="57"/>
      <c r="B130" s="57"/>
      <c r="C130" s="77" t="str">
        <f t="shared" ref="C130:C135" si="15">T111</f>
        <v>ESTUDIANTES (R. IV)</v>
      </c>
      <c r="D130" s="77" t="s">
        <v>0</v>
      </c>
      <c r="E130" s="77" t="str">
        <f>T122</f>
        <v>ALVARADO (M.D.P.)</v>
      </c>
      <c r="F130" s="57"/>
      <c r="G130" s="57"/>
      <c r="H130" s="57"/>
      <c r="I130" s="77" t="str">
        <f t="shared" ref="I130:I135" si="16">T129</f>
        <v>GÜEMES (S.E.)</v>
      </c>
      <c r="J130" s="77" t="s">
        <v>0</v>
      </c>
      <c r="K130" s="77" t="str">
        <f>T140</f>
        <v>BARRACAS CTRAL.</v>
      </c>
      <c r="L130" s="77"/>
      <c r="M130" s="77"/>
      <c r="N130" s="77"/>
      <c r="O130" s="77"/>
      <c r="P130" s="77"/>
      <c r="Q130" s="77"/>
      <c r="R130" s="57"/>
      <c r="S130" s="70"/>
      <c r="T130" s="80" t="str">
        <f>+IF(V78&lt;&gt;" ",V78,IF(W78&lt;&gt;" ",W78,"2"))</f>
        <v>ALMAGRO</v>
      </c>
      <c r="U130" s="81">
        <v>2</v>
      </c>
      <c r="V130" s="70"/>
      <c r="W130" s="70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</row>
    <row r="131" spans="1:54" s="8" customFormat="1" ht="18.75">
      <c r="A131" s="57"/>
      <c r="B131" s="57"/>
      <c r="C131" s="77" t="str">
        <f t="shared" si="15"/>
        <v>G. Y ESGRIMA (M.)</v>
      </c>
      <c r="D131" s="77" t="s">
        <v>0</v>
      </c>
      <c r="E131" s="77" t="str">
        <f>T121</f>
        <v>ESTUDIANTES</v>
      </c>
      <c r="F131" s="57"/>
      <c r="G131" s="57"/>
      <c r="H131" s="57"/>
      <c r="I131" s="77" t="str">
        <f t="shared" si="16"/>
        <v>ALMAGRO</v>
      </c>
      <c r="J131" s="77" t="s">
        <v>0</v>
      </c>
      <c r="K131" s="77" t="str">
        <f>T139</f>
        <v>INDEPENDIENTE (M.)</v>
      </c>
      <c r="L131" s="77"/>
      <c r="M131" s="77"/>
      <c r="N131" s="77"/>
      <c r="O131" s="77"/>
      <c r="P131" s="77"/>
      <c r="Q131" s="77"/>
      <c r="R131" s="57"/>
      <c r="S131" s="70"/>
      <c r="T131" s="78" t="str">
        <f>+IF(V79&lt;&gt;" ",V79,IF(W79&lt;&gt;" ",W79,"3"))</f>
        <v>SANTAMARINA (T.)</v>
      </c>
      <c r="U131" s="79">
        <v>3</v>
      </c>
      <c r="V131" s="70"/>
      <c r="W131" s="70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</row>
    <row r="132" spans="1:54" s="8" customFormat="1" ht="18.75">
      <c r="A132" s="57"/>
      <c r="B132" s="57"/>
      <c r="C132" s="77" t="str">
        <f t="shared" si="15"/>
        <v>DEP. RIESTRA</v>
      </c>
      <c r="D132" s="77" t="s">
        <v>0</v>
      </c>
      <c r="E132" s="77" t="str">
        <f>T120</f>
        <v>MITRE (S.E.)</v>
      </c>
      <c r="F132" s="57"/>
      <c r="G132" s="57"/>
      <c r="H132" s="57"/>
      <c r="I132" s="77" t="str">
        <f t="shared" si="16"/>
        <v>SANTAMARINA (T.)</v>
      </c>
      <c r="J132" s="77" t="s">
        <v>0</v>
      </c>
      <c r="K132" s="77" t="str">
        <f>T138</f>
        <v>AT. DE RAFAELA</v>
      </c>
      <c r="L132" s="77"/>
      <c r="M132" s="77"/>
      <c r="N132" s="77"/>
      <c r="O132" s="77"/>
      <c r="P132" s="77"/>
      <c r="Q132" s="77"/>
      <c r="R132" s="57"/>
      <c r="S132" s="70"/>
      <c r="T132" s="80" t="str">
        <f>+IF(V80&lt;&gt;" ",V80,IF(W80&lt;&gt;" ",W80,"4"))</f>
        <v>DEF. DE BELGRANO</v>
      </c>
      <c r="U132" s="81">
        <v>4</v>
      </c>
      <c r="V132" s="70"/>
      <c r="W132" s="70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</row>
    <row r="133" spans="1:54" s="8" customFormat="1" ht="18.75">
      <c r="A133" s="57"/>
      <c r="B133" s="57"/>
      <c r="C133" s="77" t="str">
        <f t="shared" si="15"/>
        <v>BELGRANO (CBA.)</v>
      </c>
      <c r="D133" s="77" t="s">
        <v>0</v>
      </c>
      <c r="E133" s="77" t="str">
        <f>T119</f>
        <v>ATLANTA</v>
      </c>
      <c r="F133" s="57"/>
      <c r="G133" s="57"/>
      <c r="H133" s="57"/>
      <c r="I133" s="77" t="str">
        <f t="shared" si="16"/>
        <v>DEF. DE BELGRANO</v>
      </c>
      <c r="J133" s="77" t="s">
        <v>0</v>
      </c>
      <c r="K133" s="77" t="str">
        <f>T137</f>
        <v>GMO. BROWN (P.M.)</v>
      </c>
      <c r="L133" s="77"/>
      <c r="M133" s="77"/>
      <c r="N133" s="77"/>
      <c r="O133" s="77"/>
      <c r="P133" s="77"/>
      <c r="Q133" s="77"/>
      <c r="R133" s="57"/>
      <c r="S133" s="70"/>
      <c r="T133" s="78" t="str">
        <f>+IF(V81&lt;&gt;" ",V81,IF(W81&lt;&gt;" ",W81,"5"))</f>
        <v>SAN TELMO</v>
      </c>
      <c r="U133" s="79">
        <v>5</v>
      </c>
      <c r="V133" s="70"/>
      <c r="W133" s="70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</row>
    <row r="134" spans="1:54" s="8" customFormat="1" ht="18.75">
      <c r="A134" s="57"/>
      <c r="B134" s="57"/>
      <c r="C134" s="77" t="str">
        <f t="shared" si="15"/>
        <v>SAN MARTÍN (TUC.)</v>
      </c>
      <c r="D134" s="77" t="s">
        <v>0</v>
      </c>
      <c r="E134" s="77" t="str">
        <f>T118</f>
        <v>CHACARITA JRS.</v>
      </c>
      <c r="F134" s="57"/>
      <c r="G134" s="57"/>
      <c r="H134" s="57"/>
      <c r="I134" s="77" t="str">
        <f t="shared" si="16"/>
        <v>SAN TELMO</v>
      </c>
      <c r="J134" s="77" t="s">
        <v>0</v>
      </c>
      <c r="K134" s="77" t="str">
        <f>T136</f>
        <v>BROWN (A.)</v>
      </c>
      <c r="L134" s="77"/>
      <c r="M134" s="77"/>
      <c r="N134" s="77"/>
      <c r="O134" s="77"/>
      <c r="P134" s="77"/>
      <c r="Q134" s="77"/>
      <c r="R134" s="57"/>
      <c r="S134" s="70"/>
      <c r="T134" s="80" t="str">
        <f>+IF(V82&lt;&gt;" ",V82,IF(W82&lt;&gt;" ",W82,"6"))</f>
        <v>VILLA DÁLMINE</v>
      </c>
      <c r="U134" s="81">
        <v>6</v>
      </c>
      <c r="V134" s="70"/>
      <c r="W134" s="70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</row>
    <row r="135" spans="1:54" s="8" customFormat="1" ht="18.75">
      <c r="A135" s="57"/>
      <c r="B135" s="57"/>
      <c r="C135" s="77" t="str">
        <f t="shared" si="15"/>
        <v>ALTE. BROWN</v>
      </c>
      <c r="D135" s="77" t="s">
        <v>0</v>
      </c>
      <c r="E135" s="77" t="str">
        <f>T117</f>
        <v>NVA. CHICAGO</v>
      </c>
      <c r="F135" s="57"/>
      <c r="G135" s="57"/>
      <c r="H135" s="57"/>
      <c r="I135" s="77" t="str">
        <f t="shared" si="16"/>
        <v>VILLA DÁLMINE</v>
      </c>
      <c r="J135" s="77" t="s">
        <v>0</v>
      </c>
      <c r="K135" s="77" t="str">
        <f>T135</f>
        <v>SAN MARTÍN (S.J.)</v>
      </c>
      <c r="L135" s="77"/>
      <c r="M135" s="77"/>
      <c r="N135" s="77"/>
      <c r="O135" s="77"/>
      <c r="P135" s="77"/>
      <c r="Q135" s="77"/>
      <c r="R135" s="57"/>
      <c r="S135" s="70"/>
      <c r="T135" s="78" t="str">
        <f>+IF(V83&lt;&gt;" ",V83,IF(W83&lt;&gt;" ",W83,"7"))</f>
        <v>SAN MARTÍN (S.J.)</v>
      </c>
      <c r="U135" s="79">
        <v>7</v>
      </c>
      <c r="V135" s="70"/>
      <c r="W135" s="70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</row>
    <row r="136" spans="1:54" s="8" customFormat="1" ht="12.95" customHeight="1">
      <c r="A136" s="57"/>
      <c r="B136" s="57"/>
      <c r="C136" s="82"/>
      <c r="D136" s="82"/>
      <c r="E136" s="82"/>
      <c r="F136" s="57"/>
      <c r="G136" s="57"/>
      <c r="H136" s="57"/>
      <c r="I136" s="82"/>
      <c r="J136" s="82"/>
      <c r="K136" s="82"/>
      <c r="L136" s="82"/>
      <c r="M136" s="82"/>
      <c r="N136" s="82"/>
      <c r="O136" s="82"/>
      <c r="P136" s="82"/>
      <c r="Q136" s="82"/>
      <c r="R136" s="57"/>
      <c r="S136" s="70"/>
      <c r="T136" s="80" t="str">
        <f>+IF(V84&lt;&gt;" ",V84,IF(W84&lt;&gt;" ",W84,"8"))</f>
        <v>BROWN (A.)</v>
      </c>
      <c r="U136" s="81">
        <v>8</v>
      </c>
      <c r="V136" s="70"/>
      <c r="W136" s="70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</row>
    <row r="137" spans="1:54" s="8" customFormat="1" ht="18">
      <c r="A137" s="57"/>
      <c r="B137" s="57"/>
      <c r="C137" s="73" t="s">
        <v>52</v>
      </c>
      <c r="D137" s="73"/>
      <c r="E137" s="73"/>
      <c r="F137" s="57"/>
      <c r="G137" s="57"/>
      <c r="H137" s="57"/>
      <c r="I137" s="75" t="s">
        <v>52</v>
      </c>
      <c r="J137" s="75"/>
      <c r="K137" s="75"/>
      <c r="L137" s="76"/>
      <c r="M137" s="76"/>
      <c r="N137" s="76"/>
      <c r="O137" s="76"/>
      <c r="P137" s="76"/>
      <c r="Q137" s="76"/>
      <c r="R137" s="57"/>
      <c r="S137" s="70"/>
      <c r="T137" s="78" t="str">
        <f>+IF(V85&lt;&gt;" ",V85,IF(W85&lt;&gt;" ",W85,"9"))</f>
        <v>GMO. BROWN (P.M.)</v>
      </c>
      <c r="U137" s="79">
        <v>9</v>
      </c>
      <c r="V137" s="70"/>
      <c r="W137" s="70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</row>
    <row r="138" spans="1:54" s="8" customFormat="1" ht="12.95" customHeight="1">
      <c r="A138" s="57"/>
      <c r="B138" s="57"/>
      <c r="C138" s="82"/>
      <c r="D138" s="82"/>
      <c r="E138" s="82"/>
      <c r="F138" s="57"/>
      <c r="G138" s="57"/>
      <c r="H138" s="57"/>
      <c r="I138" s="82"/>
      <c r="J138" s="82"/>
      <c r="K138" s="82"/>
      <c r="L138" s="82"/>
      <c r="M138" s="82"/>
      <c r="N138" s="82"/>
      <c r="O138" s="82"/>
      <c r="P138" s="82"/>
      <c r="Q138" s="82"/>
      <c r="R138" s="57"/>
      <c r="S138" s="70"/>
      <c r="T138" s="80" t="str">
        <f>+IF(V86&lt;&gt;" ",V86,IF(W86&lt;&gt;" ",W86,"10"))</f>
        <v>AT. DE RAFAELA</v>
      </c>
      <c r="U138" s="81">
        <v>10</v>
      </c>
      <c r="V138" s="70"/>
      <c r="W138" s="70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</row>
    <row r="139" spans="1:54" s="8" customFormat="1" ht="18.75">
      <c r="A139" s="57"/>
      <c r="B139" s="57"/>
      <c r="C139" s="77" t="str">
        <f t="shared" ref="C139:C147" si="17">T116</f>
        <v>ALTE. BROWN</v>
      </c>
      <c r="D139" s="77" t="s">
        <v>0</v>
      </c>
      <c r="E139" s="77" t="str">
        <f>T128</f>
        <v>LIBRE</v>
      </c>
      <c r="F139" s="57"/>
      <c r="G139" s="57"/>
      <c r="H139" s="57"/>
      <c r="I139" s="77" t="str">
        <f t="shared" ref="I139:I147" si="18">T134</f>
        <v>VILLA DÁLMINE</v>
      </c>
      <c r="J139" s="77" t="s">
        <v>0</v>
      </c>
      <c r="K139" s="77" t="str">
        <f>T146</f>
        <v>ALL BOYS</v>
      </c>
      <c r="L139" s="77"/>
      <c r="M139" s="77"/>
      <c r="N139" s="77"/>
      <c r="O139" s="77"/>
      <c r="P139" s="77"/>
      <c r="Q139" s="77"/>
      <c r="R139" s="57"/>
      <c r="S139" s="70"/>
      <c r="T139" s="78" t="str">
        <f>+IF(V87&lt;&gt;" ",V87,IF(W87&lt;&gt;" ",W87,"11"))</f>
        <v>INDEPENDIENTE (M.)</v>
      </c>
      <c r="U139" s="79">
        <v>11</v>
      </c>
      <c r="V139" s="70"/>
      <c r="W139" s="70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</row>
    <row r="140" spans="1:54" s="8" customFormat="1" ht="18.75">
      <c r="A140" s="57"/>
      <c r="B140" s="57"/>
      <c r="C140" s="77" t="str">
        <f t="shared" si="17"/>
        <v>NVA. CHICAGO</v>
      </c>
      <c r="D140" s="77" t="s">
        <v>0</v>
      </c>
      <c r="E140" s="77" t="str">
        <f>T115</f>
        <v>SAN MARTÍN (TUC.)</v>
      </c>
      <c r="F140" s="57"/>
      <c r="G140" s="57"/>
      <c r="H140" s="57"/>
      <c r="I140" s="77" t="str">
        <f t="shared" si="18"/>
        <v>SAN MARTÍN (S.J.)</v>
      </c>
      <c r="J140" s="77" t="s">
        <v>0</v>
      </c>
      <c r="K140" s="77" t="str">
        <f>T133</f>
        <v>SAN TELMO</v>
      </c>
      <c r="L140" s="77"/>
      <c r="M140" s="77"/>
      <c r="N140" s="77"/>
      <c r="O140" s="77"/>
      <c r="P140" s="77"/>
      <c r="Q140" s="77"/>
      <c r="R140" s="57"/>
      <c r="S140" s="70"/>
      <c r="T140" s="80" t="str">
        <f>+IF(V88&lt;&gt;" ",V88,IF(W88&lt;&gt;" ",W88,"12"))</f>
        <v>BARRACAS CTRAL.</v>
      </c>
      <c r="U140" s="81">
        <v>12</v>
      </c>
      <c r="V140" s="70"/>
      <c r="W140" s="70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</row>
    <row r="141" spans="1:54" s="8" customFormat="1" ht="18.75">
      <c r="A141" s="57"/>
      <c r="B141" s="57"/>
      <c r="C141" s="77" t="str">
        <f t="shared" si="17"/>
        <v>CHACARITA JRS.</v>
      </c>
      <c r="D141" s="77" t="s">
        <v>0</v>
      </c>
      <c r="E141" s="77" t="str">
        <f>T114</f>
        <v>BELGRANO (CBA.)</v>
      </c>
      <c r="F141" s="57"/>
      <c r="G141" s="57"/>
      <c r="H141" s="57"/>
      <c r="I141" s="77" t="str">
        <f t="shared" si="18"/>
        <v>BROWN (A.)</v>
      </c>
      <c r="J141" s="77" t="s">
        <v>0</v>
      </c>
      <c r="K141" s="77" t="str">
        <f>T132</f>
        <v>DEF. DE BELGRANO</v>
      </c>
      <c r="L141" s="77"/>
      <c r="M141" s="77"/>
      <c r="N141" s="77"/>
      <c r="O141" s="77"/>
      <c r="P141" s="77"/>
      <c r="Q141" s="77"/>
      <c r="R141" s="57"/>
      <c r="S141" s="70"/>
      <c r="T141" s="78" t="str">
        <f>+IF(V89&lt;&gt;" ",V89,IF(W89&lt;&gt;" ",W89,"13"))</f>
        <v>INSTITUTO A.C. CBA.</v>
      </c>
      <c r="U141" s="79">
        <v>13</v>
      </c>
      <c r="V141" s="70"/>
      <c r="W141" s="70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</row>
    <row r="142" spans="1:54" s="8" customFormat="1" ht="18.75">
      <c r="A142" s="57"/>
      <c r="B142" s="57"/>
      <c r="C142" s="77" t="str">
        <f t="shared" si="17"/>
        <v>ATLANTA</v>
      </c>
      <c r="D142" s="77" t="s">
        <v>0</v>
      </c>
      <c r="E142" s="77" t="str">
        <f>T113</f>
        <v>DEP. RIESTRA</v>
      </c>
      <c r="F142" s="57"/>
      <c r="G142" s="57"/>
      <c r="H142" s="57"/>
      <c r="I142" s="77" t="str">
        <f t="shared" si="18"/>
        <v>GMO. BROWN (P.M.)</v>
      </c>
      <c r="J142" s="77" t="s">
        <v>0</v>
      </c>
      <c r="K142" s="77" t="str">
        <f>T131</f>
        <v>SANTAMARINA (T.)</v>
      </c>
      <c r="L142" s="77"/>
      <c r="M142" s="77"/>
      <c r="N142" s="77"/>
      <c r="O142" s="77"/>
      <c r="P142" s="77"/>
      <c r="Q142" s="77"/>
      <c r="R142" s="57"/>
      <c r="S142" s="70"/>
      <c r="T142" s="80" t="str">
        <f>+IF(V90&lt;&gt;" ",V90,IF(W90&lt;&gt;" ",W90,"14"))</f>
        <v>G. Y ESGRIMA (J.)</v>
      </c>
      <c r="U142" s="81">
        <v>14</v>
      </c>
      <c r="V142" s="70"/>
      <c r="W142" s="70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</row>
    <row r="143" spans="1:54" s="8" customFormat="1" ht="18.75">
      <c r="A143" s="57"/>
      <c r="B143" s="57"/>
      <c r="C143" s="77" t="str">
        <f t="shared" si="17"/>
        <v>MITRE (S.E.)</v>
      </c>
      <c r="D143" s="77" t="s">
        <v>0</v>
      </c>
      <c r="E143" s="77" t="str">
        <f>T112</f>
        <v>G. Y ESGRIMA (M.)</v>
      </c>
      <c r="F143" s="57"/>
      <c r="G143" s="57"/>
      <c r="H143" s="57"/>
      <c r="I143" s="77" t="str">
        <f t="shared" si="18"/>
        <v>AT. DE RAFAELA</v>
      </c>
      <c r="J143" s="77" t="s">
        <v>0</v>
      </c>
      <c r="K143" s="77" t="str">
        <f>T130</f>
        <v>ALMAGRO</v>
      </c>
      <c r="L143" s="77"/>
      <c r="M143" s="77"/>
      <c r="N143" s="77"/>
      <c r="O143" s="77"/>
      <c r="P143" s="77"/>
      <c r="Q143" s="77"/>
      <c r="R143" s="57"/>
      <c r="S143" s="70"/>
      <c r="T143" s="78" t="str">
        <f>+IF(V91&lt;&gt;" ",V91,IF(W91&lt;&gt;" ",W91,"15"))</f>
        <v>T. SUÁREZ</v>
      </c>
      <c r="U143" s="79">
        <v>15</v>
      </c>
      <c r="V143" s="70"/>
      <c r="W143" s="70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</row>
    <row r="144" spans="1:54" s="8" customFormat="1" ht="18.75">
      <c r="A144" s="57"/>
      <c r="B144" s="57"/>
      <c r="C144" s="77" t="str">
        <f t="shared" si="17"/>
        <v>ESTUDIANTES</v>
      </c>
      <c r="D144" s="77" t="s">
        <v>0</v>
      </c>
      <c r="E144" s="77" t="str">
        <f>T111</f>
        <v>ESTUDIANTES (R. IV)</v>
      </c>
      <c r="F144" s="57"/>
      <c r="G144" s="57"/>
      <c r="H144" s="57"/>
      <c r="I144" s="77" t="str">
        <f t="shared" si="18"/>
        <v>INDEPENDIENTE (M.)</v>
      </c>
      <c r="J144" s="77" t="s">
        <v>0</v>
      </c>
      <c r="K144" s="77" t="str">
        <f>T129</f>
        <v>GÜEMES (S.E.)</v>
      </c>
      <c r="L144" s="77"/>
      <c r="M144" s="77"/>
      <c r="N144" s="77"/>
      <c r="O144" s="77"/>
      <c r="P144" s="77"/>
      <c r="Q144" s="77"/>
      <c r="R144" s="57"/>
      <c r="S144" s="70"/>
      <c r="T144" s="86" t="str">
        <f>+IF(V92&lt;&gt;" ",V92,IF(W92&lt;&gt;" ",W92,"16"))</f>
        <v>FERRO CARRIL OESTE</v>
      </c>
      <c r="U144" s="81">
        <v>16</v>
      </c>
      <c r="V144" s="70"/>
      <c r="W144" s="70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</row>
    <row r="145" spans="1:54" s="8" customFormat="1" ht="18.75">
      <c r="A145" s="57"/>
      <c r="B145" s="57"/>
      <c r="C145" s="77" t="str">
        <f t="shared" si="17"/>
        <v>ALVARADO (M.D.P.)</v>
      </c>
      <c r="D145" s="77" t="s">
        <v>0</v>
      </c>
      <c r="E145" s="77" t="str">
        <f>T127</f>
        <v>TEMPERLEY</v>
      </c>
      <c r="F145" s="57"/>
      <c r="G145" s="57"/>
      <c r="H145" s="57"/>
      <c r="I145" s="77" t="str">
        <f t="shared" si="18"/>
        <v>BARRACAS CTRAL.</v>
      </c>
      <c r="J145" s="77" t="s">
        <v>0</v>
      </c>
      <c r="K145" s="77" t="str">
        <f>T145</f>
        <v>DEP. MORÓN</v>
      </c>
      <c r="L145" s="77"/>
      <c r="M145" s="77"/>
      <c r="N145" s="77"/>
      <c r="O145" s="77"/>
      <c r="P145" s="77"/>
      <c r="Q145" s="77"/>
      <c r="R145" s="57"/>
      <c r="S145" s="70"/>
      <c r="T145" s="83" t="str">
        <f>+IF(V93&lt;&gt;" ",V93,IF(W93&lt;&gt;" ",W93,"17"))</f>
        <v>DEP. MORÓN</v>
      </c>
      <c r="U145" s="84">
        <v>17</v>
      </c>
      <c r="V145" s="70"/>
      <c r="W145" s="70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</row>
    <row r="146" spans="1:54" s="8" customFormat="1" ht="18.75">
      <c r="A146" s="57"/>
      <c r="B146" s="57"/>
      <c r="C146" s="77" t="str">
        <f t="shared" si="17"/>
        <v>TIGRE</v>
      </c>
      <c r="D146" s="77" t="s">
        <v>0</v>
      </c>
      <c r="E146" s="77" t="str">
        <f>T126</f>
        <v>DEP. MAIPÚ (MZA.)</v>
      </c>
      <c r="F146" s="57"/>
      <c r="G146" s="57"/>
      <c r="H146" s="57"/>
      <c r="I146" s="77" t="str">
        <f t="shared" si="18"/>
        <v>INSTITUTO A.C. CBA.</v>
      </c>
      <c r="J146" s="77" t="s">
        <v>0</v>
      </c>
      <c r="K146" s="77" t="str">
        <f>T144</f>
        <v>FERRO CARRIL OESTE</v>
      </c>
      <c r="L146" s="77"/>
      <c r="M146" s="77"/>
      <c r="N146" s="77"/>
      <c r="O146" s="77"/>
      <c r="P146" s="77"/>
      <c r="Q146" s="77"/>
      <c r="R146" s="57"/>
      <c r="S146" s="70"/>
      <c r="T146" s="85" t="str">
        <f>+IF(V94&lt;&gt;" ",V94,IF(W94&lt;&gt;" ",W94,"18"))</f>
        <v>ALL BOYS</v>
      </c>
      <c r="U146" s="81">
        <v>18</v>
      </c>
      <c r="V146" s="70"/>
      <c r="W146" s="70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</row>
    <row r="147" spans="1:54" s="8" customFormat="1" ht="18.75">
      <c r="A147" s="57"/>
      <c r="B147" s="57"/>
      <c r="C147" s="77" t="str">
        <f t="shared" si="17"/>
        <v>QUILMES A.C.</v>
      </c>
      <c r="D147" s="77" t="s">
        <v>0</v>
      </c>
      <c r="E147" s="77" t="str">
        <f>T125</f>
        <v>AGROPECUARIO ARG.</v>
      </c>
      <c r="F147" s="57"/>
      <c r="G147" s="57"/>
      <c r="H147" s="57"/>
      <c r="I147" s="77" t="str">
        <f t="shared" si="18"/>
        <v>G. Y ESGRIMA (J.)</v>
      </c>
      <c r="J147" s="77" t="s">
        <v>0</v>
      </c>
      <c r="K147" s="77" t="str">
        <f>T143</f>
        <v>T. SUÁREZ</v>
      </c>
      <c r="L147" s="77"/>
      <c r="M147" s="77"/>
      <c r="N147" s="77"/>
      <c r="O147" s="77"/>
      <c r="P147" s="77"/>
      <c r="Q147" s="77"/>
      <c r="R147" s="57"/>
      <c r="S147" s="70"/>
      <c r="T147" s="70"/>
      <c r="U147" s="70"/>
      <c r="V147" s="70"/>
      <c r="W147" s="70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</row>
    <row r="148" spans="1:54" s="8" customFormat="1">
      <c r="A148" s="57"/>
      <c r="B148" s="57"/>
      <c r="C148" s="82"/>
      <c r="D148" s="82"/>
      <c r="E148" s="82"/>
      <c r="F148" s="57"/>
      <c r="G148" s="57"/>
      <c r="H148" s="57"/>
      <c r="I148" s="82"/>
      <c r="J148" s="82"/>
      <c r="K148" s="82"/>
      <c r="L148" s="82"/>
      <c r="M148" s="82"/>
      <c r="N148" s="82"/>
      <c r="O148" s="82"/>
      <c r="P148" s="82"/>
      <c r="Q148" s="82"/>
      <c r="R148" s="57"/>
      <c r="S148" s="70"/>
      <c r="T148" s="70"/>
      <c r="U148" s="70"/>
      <c r="V148" s="70"/>
      <c r="W148" s="70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</row>
    <row r="149" spans="1:54" s="8" customFormat="1" ht="18">
      <c r="A149" s="57"/>
      <c r="B149" s="57"/>
      <c r="C149" s="73" t="s">
        <v>53</v>
      </c>
      <c r="D149" s="73"/>
      <c r="E149" s="73"/>
      <c r="F149" s="57"/>
      <c r="G149" s="57"/>
      <c r="H149" s="57"/>
      <c r="I149" s="75" t="s">
        <v>53</v>
      </c>
      <c r="J149" s="75"/>
      <c r="K149" s="75"/>
      <c r="L149" s="76"/>
      <c r="M149" s="76"/>
      <c r="N149" s="76"/>
      <c r="O149" s="76"/>
      <c r="P149" s="76"/>
      <c r="Q149" s="76"/>
      <c r="R149" s="57"/>
      <c r="S149" s="70"/>
      <c r="T149" s="70"/>
      <c r="U149" s="70"/>
      <c r="V149" s="70"/>
      <c r="W149" s="70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</row>
    <row r="150" spans="1:54" s="8" customFormat="1">
      <c r="A150" s="57"/>
      <c r="B150" s="57"/>
      <c r="C150" s="82"/>
      <c r="D150" s="82"/>
      <c r="E150" s="82"/>
      <c r="F150" s="57"/>
      <c r="G150" s="57"/>
      <c r="H150" s="57"/>
      <c r="I150" s="82"/>
      <c r="J150" s="82"/>
      <c r="K150" s="82"/>
      <c r="L150" s="82"/>
      <c r="M150" s="82"/>
      <c r="N150" s="82"/>
      <c r="O150" s="82"/>
      <c r="P150" s="82"/>
      <c r="Q150" s="82"/>
      <c r="R150" s="57"/>
      <c r="S150" s="70"/>
      <c r="T150" s="70"/>
      <c r="U150" s="70"/>
      <c r="V150" s="70"/>
      <c r="W150" s="70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</row>
    <row r="151" spans="1:54" s="8" customFormat="1" ht="18.75">
      <c r="A151" s="57"/>
      <c r="B151" s="57"/>
      <c r="C151" s="77" t="str">
        <f>T128</f>
        <v>LIBRE</v>
      </c>
      <c r="D151" s="77" t="s">
        <v>0</v>
      </c>
      <c r="E151" s="77" t="str">
        <f>T124</f>
        <v>QUILMES A.C.</v>
      </c>
      <c r="F151" s="57"/>
      <c r="G151" s="57"/>
      <c r="H151" s="57"/>
      <c r="I151" s="77" t="str">
        <f>T146</f>
        <v>ALL BOYS</v>
      </c>
      <c r="J151" s="77" t="s">
        <v>0</v>
      </c>
      <c r="K151" s="77" t="str">
        <f>T142</f>
        <v>G. Y ESGRIMA (J.)</v>
      </c>
      <c r="L151" s="77"/>
      <c r="M151" s="77"/>
      <c r="N151" s="77"/>
      <c r="O151" s="77"/>
      <c r="P151" s="77"/>
      <c r="Q151" s="77"/>
      <c r="R151" s="57"/>
      <c r="S151" s="70"/>
      <c r="T151" s="70"/>
      <c r="U151" s="70"/>
      <c r="V151" s="70"/>
      <c r="W151" s="70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</row>
    <row r="152" spans="1:54" s="8" customFormat="1" ht="18.75">
      <c r="A152" s="57"/>
      <c r="B152" s="57"/>
      <c r="C152" s="77" t="str">
        <f>T125</f>
        <v>AGROPECUARIO ARG.</v>
      </c>
      <c r="D152" s="77" t="s">
        <v>0</v>
      </c>
      <c r="E152" s="77" t="str">
        <f>T123</f>
        <v>TIGRE</v>
      </c>
      <c r="F152" s="57"/>
      <c r="G152" s="57"/>
      <c r="H152" s="57"/>
      <c r="I152" s="77" t="str">
        <f>T143</f>
        <v>T. SUÁREZ</v>
      </c>
      <c r="J152" s="77" t="s">
        <v>0</v>
      </c>
      <c r="K152" s="77" t="str">
        <f>T141</f>
        <v>INSTITUTO A.C. CBA.</v>
      </c>
      <c r="L152" s="77"/>
      <c r="M152" s="77"/>
      <c r="N152" s="77"/>
      <c r="O152" s="77"/>
      <c r="P152" s="77"/>
      <c r="Q152" s="77"/>
      <c r="R152" s="57"/>
      <c r="S152" s="70"/>
      <c r="T152" s="70"/>
      <c r="U152" s="70"/>
      <c r="V152" s="70"/>
      <c r="W152" s="70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</row>
    <row r="153" spans="1:54" s="8" customFormat="1" ht="18.75">
      <c r="A153" s="57"/>
      <c r="B153" s="57"/>
      <c r="C153" s="77" t="str">
        <f>T126</f>
        <v>DEP. MAIPÚ (MZA.)</v>
      </c>
      <c r="D153" s="77" t="s">
        <v>0</v>
      </c>
      <c r="E153" s="77" t="str">
        <f>T122</f>
        <v>ALVARADO (M.D.P.)</v>
      </c>
      <c r="F153" s="57"/>
      <c r="G153" s="57"/>
      <c r="H153" s="57"/>
      <c r="I153" s="77" t="str">
        <f>T144</f>
        <v>FERRO CARRIL OESTE</v>
      </c>
      <c r="J153" s="77" t="s">
        <v>0</v>
      </c>
      <c r="K153" s="77" t="str">
        <f>T140</f>
        <v>BARRACAS CTRAL.</v>
      </c>
      <c r="L153" s="77"/>
      <c r="M153" s="77"/>
      <c r="N153" s="77"/>
      <c r="O153" s="77"/>
      <c r="P153" s="77"/>
      <c r="Q153" s="77"/>
      <c r="R153" s="57"/>
      <c r="S153" s="70"/>
      <c r="T153" s="70"/>
      <c r="U153" s="70"/>
      <c r="V153" s="70"/>
      <c r="W153" s="70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</row>
    <row r="154" spans="1:54" s="8" customFormat="1" ht="18.75">
      <c r="A154" s="57"/>
      <c r="B154" s="57"/>
      <c r="C154" s="77" t="str">
        <f>T127</f>
        <v>TEMPERLEY</v>
      </c>
      <c r="D154" s="77" t="s">
        <v>0</v>
      </c>
      <c r="E154" s="77" t="str">
        <f>T121</f>
        <v>ESTUDIANTES</v>
      </c>
      <c r="F154" s="57"/>
      <c r="G154" s="57"/>
      <c r="H154" s="57"/>
      <c r="I154" s="77" t="str">
        <f>T145</f>
        <v>DEP. MORÓN</v>
      </c>
      <c r="J154" s="77" t="s">
        <v>0</v>
      </c>
      <c r="K154" s="77" t="str">
        <f>T139</f>
        <v>INDEPENDIENTE (M.)</v>
      </c>
      <c r="L154" s="77"/>
      <c r="M154" s="77"/>
      <c r="N154" s="77"/>
      <c r="O154" s="77"/>
      <c r="P154" s="77"/>
      <c r="Q154" s="77"/>
      <c r="R154" s="57"/>
      <c r="S154" s="70"/>
      <c r="T154" s="70"/>
      <c r="U154" s="70"/>
      <c r="V154" s="70"/>
      <c r="W154" s="70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</row>
    <row r="155" spans="1:54" s="8" customFormat="1" ht="18.75">
      <c r="A155" s="57"/>
      <c r="B155" s="57"/>
      <c r="C155" s="77" t="str">
        <f>T111</f>
        <v>ESTUDIANTES (R. IV)</v>
      </c>
      <c r="D155" s="77" t="s">
        <v>0</v>
      </c>
      <c r="E155" s="77" t="str">
        <f>T120</f>
        <v>MITRE (S.E.)</v>
      </c>
      <c r="F155" s="57"/>
      <c r="G155" s="57"/>
      <c r="H155" s="57"/>
      <c r="I155" s="77" t="str">
        <f>T129</f>
        <v>GÜEMES (S.E.)</v>
      </c>
      <c r="J155" s="77" t="s">
        <v>0</v>
      </c>
      <c r="K155" s="77" t="str">
        <f>T138</f>
        <v>AT. DE RAFAELA</v>
      </c>
      <c r="L155" s="77"/>
      <c r="M155" s="77"/>
      <c r="N155" s="77"/>
      <c r="O155" s="77"/>
      <c r="P155" s="77"/>
      <c r="Q155" s="77"/>
      <c r="R155" s="57"/>
      <c r="S155" s="70"/>
      <c r="T155" s="70"/>
      <c r="U155" s="70"/>
      <c r="V155" s="70"/>
      <c r="W155" s="70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</row>
    <row r="156" spans="1:54" s="8" customFormat="1" ht="18.75">
      <c r="A156" s="57"/>
      <c r="B156" s="57"/>
      <c r="C156" s="77" t="str">
        <f>T112</f>
        <v>G. Y ESGRIMA (M.)</v>
      </c>
      <c r="D156" s="77" t="s">
        <v>0</v>
      </c>
      <c r="E156" s="77" t="str">
        <f>T119</f>
        <v>ATLANTA</v>
      </c>
      <c r="F156" s="57"/>
      <c r="G156" s="57"/>
      <c r="H156" s="57"/>
      <c r="I156" s="77" t="str">
        <f>T130</f>
        <v>ALMAGRO</v>
      </c>
      <c r="J156" s="77" t="s">
        <v>0</v>
      </c>
      <c r="K156" s="77" t="str">
        <f>T137</f>
        <v>GMO. BROWN (P.M.)</v>
      </c>
      <c r="L156" s="77"/>
      <c r="M156" s="77"/>
      <c r="N156" s="77"/>
      <c r="O156" s="77"/>
      <c r="P156" s="77"/>
      <c r="Q156" s="77"/>
      <c r="R156" s="57"/>
      <c r="S156" s="70"/>
      <c r="T156" s="70"/>
      <c r="U156" s="70"/>
      <c r="V156" s="70"/>
      <c r="W156" s="70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</row>
    <row r="157" spans="1:54" s="8" customFormat="1" ht="18.75">
      <c r="A157" s="57"/>
      <c r="B157" s="57"/>
      <c r="C157" s="77" t="str">
        <f>T113</f>
        <v>DEP. RIESTRA</v>
      </c>
      <c r="D157" s="77" t="s">
        <v>0</v>
      </c>
      <c r="E157" s="77" t="str">
        <f>T118</f>
        <v>CHACARITA JRS.</v>
      </c>
      <c r="F157" s="57"/>
      <c r="G157" s="57"/>
      <c r="H157" s="57"/>
      <c r="I157" s="77" t="str">
        <f>T131</f>
        <v>SANTAMARINA (T.)</v>
      </c>
      <c r="J157" s="77" t="s">
        <v>0</v>
      </c>
      <c r="K157" s="77" t="str">
        <f>T136</f>
        <v>BROWN (A.)</v>
      </c>
      <c r="L157" s="77"/>
      <c r="M157" s="77"/>
      <c r="N157" s="77"/>
      <c r="O157" s="77"/>
      <c r="P157" s="77"/>
      <c r="Q157" s="77"/>
      <c r="R157" s="57"/>
      <c r="S157" s="70"/>
      <c r="T157" s="70"/>
      <c r="U157" s="70"/>
      <c r="V157" s="70"/>
      <c r="W157" s="70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</row>
    <row r="158" spans="1:54" s="8" customFormat="1" ht="18.75">
      <c r="A158" s="57"/>
      <c r="B158" s="57"/>
      <c r="C158" s="77" t="str">
        <f>T114</f>
        <v>BELGRANO (CBA.)</v>
      </c>
      <c r="D158" s="77" t="s">
        <v>0</v>
      </c>
      <c r="E158" s="77" t="str">
        <f>T117</f>
        <v>NVA. CHICAGO</v>
      </c>
      <c r="F158" s="57"/>
      <c r="G158" s="57"/>
      <c r="H158" s="57"/>
      <c r="I158" s="77" t="str">
        <f>T132</f>
        <v>DEF. DE BELGRANO</v>
      </c>
      <c r="J158" s="77" t="s">
        <v>0</v>
      </c>
      <c r="K158" s="77" t="str">
        <f>T135</f>
        <v>SAN MARTÍN (S.J.)</v>
      </c>
      <c r="L158" s="77"/>
      <c r="M158" s="77"/>
      <c r="N158" s="77"/>
      <c r="O158" s="77"/>
      <c r="P158" s="77"/>
      <c r="Q158" s="77"/>
      <c r="R158" s="57"/>
      <c r="S158" s="70"/>
      <c r="T158" s="70"/>
      <c r="U158" s="70"/>
      <c r="V158" s="70"/>
      <c r="W158" s="70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</row>
    <row r="159" spans="1:54" s="8" customFormat="1" ht="18.75">
      <c r="A159" s="57"/>
      <c r="B159" s="57"/>
      <c r="C159" s="77" t="str">
        <f>T115</f>
        <v>SAN MARTÍN (TUC.)</v>
      </c>
      <c r="D159" s="77" t="s">
        <v>0</v>
      </c>
      <c r="E159" s="77" t="str">
        <f>T116</f>
        <v>ALTE. BROWN</v>
      </c>
      <c r="F159" s="57"/>
      <c r="G159" s="57"/>
      <c r="H159" s="57"/>
      <c r="I159" s="77" t="str">
        <f>T133</f>
        <v>SAN TELMO</v>
      </c>
      <c r="J159" s="77" t="s">
        <v>0</v>
      </c>
      <c r="K159" s="77" t="str">
        <f>T134</f>
        <v>VILLA DÁLMINE</v>
      </c>
      <c r="L159" s="77"/>
      <c r="M159" s="77"/>
      <c r="N159" s="77"/>
      <c r="O159" s="77"/>
      <c r="P159" s="77"/>
      <c r="Q159" s="77"/>
      <c r="R159" s="57"/>
      <c r="S159" s="70"/>
      <c r="T159" s="70"/>
      <c r="U159" s="70"/>
      <c r="V159" s="70"/>
      <c r="W159" s="70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</row>
    <row r="160" spans="1:54" s="8" customFormat="1" ht="12.95" customHeight="1">
      <c r="A160" s="57"/>
      <c r="B160" s="57"/>
      <c r="C160" s="82"/>
      <c r="D160" s="82"/>
      <c r="E160" s="82"/>
      <c r="F160" s="57"/>
      <c r="G160" s="57"/>
      <c r="H160" s="57"/>
      <c r="I160" s="82"/>
      <c r="J160" s="82"/>
      <c r="K160" s="82"/>
      <c r="L160" s="82"/>
      <c r="M160" s="82"/>
      <c r="N160" s="82"/>
      <c r="O160" s="82"/>
      <c r="P160" s="82"/>
      <c r="Q160" s="82"/>
      <c r="R160" s="57"/>
      <c r="S160" s="70"/>
      <c r="T160" s="70"/>
      <c r="U160" s="70"/>
      <c r="V160" s="70"/>
      <c r="W160" s="70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</row>
    <row r="161" spans="1:54" s="8" customFormat="1" ht="18">
      <c r="A161" s="57"/>
      <c r="B161" s="57"/>
      <c r="C161" s="73" t="s">
        <v>54</v>
      </c>
      <c r="D161" s="73"/>
      <c r="E161" s="73"/>
      <c r="F161" s="57"/>
      <c r="G161" s="57"/>
      <c r="H161" s="57"/>
      <c r="I161" s="75" t="s">
        <v>54</v>
      </c>
      <c r="J161" s="75"/>
      <c r="K161" s="75"/>
      <c r="L161" s="76"/>
      <c r="M161" s="76"/>
      <c r="N161" s="76"/>
      <c r="O161" s="76"/>
      <c r="P161" s="76"/>
      <c r="Q161" s="76"/>
      <c r="R161" s="57"/>
      <c r="S161" s="70"/>
      <c r="T161" s="70"/>
      <c r="U161" s="70"/>
      <c r="V161" s="70"/>
      <c r="W161" s="70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</row>
    <row r="162" spans="1:54" s="8" customFormat="1" ht="12.95" customHeight="1">
      <c r="A162" s="57"/>
      <c r="B162" s="57"/>
      <c r="C162" s="82"/>
      <c r="D162" s="82"/>
      <c r="E162" s="82"/>
      <c r="F162" s="57"/>
      <c r="G162" s="57"/>
      <c r="H162" s="57"/>
      <c r="I162" s="82"/>
      <c r="J162" s="82"/>
      <c r="K162" s="82"/>
      <c r="L162" s="82"/>
      <c r="M162" s="82"/>
      <c r="N162" s="82"/>
      <c r="O162" s="82"/>
      <c r="P162" s="82"/>
      <c r="Q162" s="82"/>
      <c r="R162" s="57"/>
      <c r="S162" s="70"/>
      <c r="T162" s="70"/>
      <c r="U162" s="70"/>
      <c r="V162" s="70"/>
      <c r="W162" s="70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</row>
    <row r="163" spans="1:54" s="8" customFormat="1" ht="18.75">
      <c r="A163" s="57"/>
      <c r="B163" s="57"/>
      <c r="C163" s="77" t="str">
        <f t="shared" ref="C163:C171" si="19">T115</f>
        <v>SAN MARTÍN (TUC.)</v>
      </c>
      <c r="D163" s="77" t="s">
        <v>0</v>
      </c>
      <c r="E163" s="77" t="str">
        <f>T128</f>
        <v>LIBRE</v>
      </c>
      <c r="F163" s="57"/>
      <c r="G163" s="57"/>
      <c r="H163" s="57"/>
      <c r="I163" s="77" t="str">
        <f t="shared" ref="I163:I171" si="20">T133</f>
        <v>SAN TELMO</v>
      </c>
      <c r="J163" s="77" t="s">
        <v>0</v>
      </c>
      <c r="K163" s="77" t="str">
        <f>T146</f>
        <v>ALL BOYS</v>
      </c>
      <c r="L163" s="77"/>
      <c r="M163" s="77"/>
      <c r="N163" s="77"/>
      <c r="O163" s="77"/>
      <c r="P163" s="77"/>
      <c r="Q163" s="77"/>
      <c r="R163" s="57"/>
      <c r="S163" s="70"/>
      <c r="T163" s="70"/>
      <c r="U163" s="70"/>
      <c r="V163" s="70"/>
      <c r="W163" s="70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</row>
    <row r="164" spans="1:54" s="8" customFormat="1" ht="18.75">
      <c r="A164" s="57"/>
      <c r="B164" s="57"/>
      <c r="C164" s="77" t="str">
        <f t="shared" si="19"/>
        <v>ALTE. BROWN</v>
      </c>
      <c r="D164" s="77" t="s">
        <v>0</v>
      </c>
      <c r="E164" s="77" t="str">
        <f>T114</f>
        <v>BELGRANO (CBA.)</v>
      </c>
      <c r="F164" s="57"/>
      <c r="G164" s="57"/>
      <c r="H164" s="57"/>
      <c r="I164" s="77" t="str">
        <f t="shared" si="20"/>
        <v>VILLA DÁLMINE</v>
      </c>
      <c r="J164" s="77" t="s">
        <v>0</v>
      </c>
      <c r="K164" s="77" t="str">
        <f>T132</f>
        <v>DEF. DE BELGRANO</v>
      </c>
      <c r="L164" s="77"/>
      <c r="M164" s="77"/>
      <c r="N164" s="77"/>
      <c r="O164" s="77"/>
      <c r="P164" s="77"/>
      <c r="Q164" s="77"/>
      <c r="R164" s="57"/>
      <c r="S164" s="70"/>
      <c r="T164" s="70"/>
      <c r="U164" s="70"/>
      <c r="V164" s="70"/>
      <c r="W164" s="70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</row>
    <row r="165" spans="1:54" s="8" customFormat="1" ht="18.75">
      <c r="A165" s="57"/>
      <c r="B165" s="57"/>
      <c r="C165" s="77" t="str">
        <f t="shared" si="19"/>
        <v>NVA. CHICAGO</v>
      </c>
      <c r="D165" s="77" t="s">
        <v>0</v>
      </c>
      <c r="E165" s="77" t="str">
        <f>T113</f>
        <v>DEP. RIESTRA</v>
      </c>
      <c r="F165" s="57"/>
      <c r="G165" s="57"/>
      <c r="H165" s="57"/>
      <c r="I165" s="77" t="str">
        <f t="shared" si="20"/>
        <v>SAN MARTÍN (S.J.)</v>
      </c>
      <c r="J165" s="77" t="s">
        <v>0</v>
      </c>
      <c r="K165" s="77" t="str">
        <f>T131</f>
        <v>SANTAMARINA (T.)</v>
      </c>
      <c r="L165" s="77"/>
      <c r="M165" s="77"/>
      <c r="N165" s="77"/>
      <c r="O165" s="77"/>
      <c r="P165" s="77"/>
      <c r="Q165" s="77"/>
      <c r="R165" s="57"/>
      <c r="S165" s="70"/>
      <c r="T165" s="70"/>
      <c r="U165" s="70"/>
      <c r="V165" s="70"/>
      <c r="W165" s="70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</row>
    <row r="166" spans="1:54" s="8" customFormat="1" ht="18.75">
      <c r="A166" s="57"/>
      <c r="B166" s="57"/>
      <c r="C166" s="77" t="str">
        <f t="shared" si="19"/>
        <v>CHACARITA JRS.</v>
      </c>
      <c r="D166" s="77" t="s">
        <v>0</v>
      </c>
      <c r="E166" s="77" t="str">
        <f>T112</f>
        <v>G. Y ESGRIMA (M.)</v>
      </c>
      <c r="F166" s="57"/>
      <c r="G166" s="57"/>
      <c r="H166" s="57"/>
      <c r="I166" s="77" t="str">
        <f t="shared" si="20"/>
        <v>BROWN (A.)</v>
      </c>
      <c r="J166" s="77" t="s">
        <v>0</v>
      </c>
      <c r="K166" s="77" t="str">
        <f>T130</f>
        <v>ALMAGRO</v>
      </c>
      <c r="L166" s="77"/>
      <c r="M166" s="77"/>
      <c r="N166" s="77"/>
      <c r="O166" s="77"/>
      <c r="P166" s="77"/>
      <c r="Q166" s="77"/>
      <c r="R166" s="57"/>
      <c r="S166" s="70"/>
      <c r="T166" s="70"/>
      <c r="U166" s="70"/>
      <c r="V166" s="70"/>
      <c r="W166" s="70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</row>
    <row r="167" spans="1:54" s="8" customFormat="1" ht="18.75">
      <c r="A167" s="57"/>
      <c r="B167" s="57"/>
      <c r="C167" s="77" t="str">
        <f t="shared" si="19"/>
        <v>ATLANTA</v>
      </c>
      <c r="D167" s="77" t="s">
        <v>0</v>
      </c>
      <c r="E167" s="77" t="str">
        <f>T111</f>
        <v>ESTUDIANTES (R. IV)</v>
      </c>
      <c r="F167" s="57"/>
      <c r="G167" s="57"/>
      <c r="H167" s="57"/>
      <c r="I167" s="77" t="str">
        <f t="shared" si="20"/>
        <v>GMO. BROWN (P.M.)</v>
      </c>
      <c r="J167" s="77" t="s">
        <v>0</v>
      </c>
      <c r="K167" s="77" t="str">
        <f>T129</f>
        <v>GÜEMES (S.E.)</v>
      </c>
      <c r="L167" s="77"/>
      <c r="M167" s="77"/>
      <c r="N167" s="77"/>
      <c r="O167" s="77"/>
      <c r="P167" s="77"/>
      <c r="Q167" s="77"/>
      <c r="R167" s="57"/>
      <c r="S167" s="70"/>
      <c r="T167" s="70"/>
      <c r="U167" s="70"/>
      <c r="V167" s="70"/>
      <c r="W167" s="70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</row>
    <row r="168" spans="1:54" s="8" customFormat="1" ht="18.75">
      <c r="A168" s="57"/>
      <c r="B168" s="57"/>
      <c r="C168" s="77" t="str">
        <f t="shared" si="19"/>
        <v>MITRE (S.E.)</v>
      </c>
      <c r="D168" s="77" t="s">
        <v>0</v>
      </c>
      <c r="E168" s="77" t="str">
        <f>T127</f>
        <v>TEMPERLEY</v>
      </c>
      <c r="F168" s="57"/>
      <c r="G168" s="57"/>
      <c r="H168" s="57"/>
      <c r="I168" s="77" t="str">
        <f t="shared" si="20"/>
        <v>AT. DE RAFAELA</v>
      </c>
      <c r="J168" s="77" t="s">
        <v>0</v>
      </c>
      <c r="K168" s="77" t="str">
        <f>T145</f>
        <v>DEP. MORÓN</v>
      </c>
      <c r="L168" s="77"/>
      <c r="M168" s="77"/>
      <c r="N168" s="77"/>
      <c r="O168" s="77"/>
      <c r="P168" s="77"/>
      <c r="Q168" s="77"/>
      <c r="R168" s="57"/>
      <c r="S168" s="70"/>
      <c r="T168" s="70"/>
      <c r="U168" s="70"/>
      <c r="V168" s="70"/>
      <c r="W168" s="70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</row>
    <row r="169" spans="1:54" s="8" customFormat="1" ht="18.75">
      <c r="A169" s="57"/>
      <c r="B169" s="57"/>
      <c r="C169" s="77" t="str">
        <f t="shared" si="19"/>
        <v>ESTUDIANTES</v>
      </c>
      <c r="D169" s="77" t="s">
        <v>0</v>
      </c>
      <c r="E169" s="77" t="str">
        <f>T126</f>
        <v>DEP. MAIPÚ (MZA.)</v>
      </c>
      <c r="F169" s="57"/>
      <c r="G169" s="57"/>
      <c r="H169" s="57"/>
      <c r="I169" s="77" t="str">
        <f t="shared" si="20"/>
        <v>INDEPENDIENTE (M.)</v>
      </c>
      <c r="J169" s="77" t="s">
        <v>0</v>
      </c>
      <c r="K169" s="77" t="str">
        <f>T144</f>
        <v>FERRO CARRIL OESTE</v>
      </c>
      <c r="L169" s="77"/>
      <c r="M169" s="77"/>
      <c r="N169" s="77"/>
      <c r="O169" s="77"/>
      <c r="P169" s="77"/>
      <c r="Q169" s="77"/>
      <c r="R169" s="57"/>
      <c r="S169" s="70"/>
      <c r="T169" s="70"/>
      <c r="U169" s="70"/>
      <c r="V169" s="70"/>
      <c r="W169" s="70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</row>
    <row r="170" spans="1:54" s="8" customFormat="1" ht="18.75">
      <c r="A170" s="57"/>
      <c r="B170" s="57"/>
      <c r="C170" s="77" t="str">
        <f t="shared" si="19"/>
        <v>ALVARADO (M.D.P.)</v>
      </c>
      <c r="D170" s="77" t="s">
        <v>0</v>
      </c>
      <c r="E170" s="77" t="str">
        <f>T125</f>
        <v>AGROPECUARIO ARG.</v>
      </c>
      <c r="F170" s="57"/>
      <c r="G170" s="57"/>
      <c r="H170" s="57"/>
      <c r="I170" s="77" t="str">
        <f t="shared" si="20"/>
        <v>BARRACAS CTRAL.</v>
      </c>
      <c r="J170" s="77" t="s">
        <v>0</v>
      </c>
      <c r="K170" s="77" t="str">
        <f>T143</f>
        <v>T. SUÁREZ</v>
      </c>
      <c r="L170" s="77"/>
      <c r="M170" s="77"/>
      <c r="N170" s="77"/>
      <c r="O170" s="77"/>
      <c r="P170" s="77"/>
      <c r="Q170" s="77"/>
      <c r="R170" s="57"/>
      <c r="S170" s="70"/>
      <c r="T170" s="70"/>
      <c r="U170" s="70"/>
      <c r="V170" s="70"/>
      <c r="W170" s="70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</row>
    <row r="171" spans="1:54" s="8" customFormat="1" ht="18.75">
      <c r="A171" s="57"/>
      <c r="B171" s="57"/>
      <c r="C171" s="77" t="str">
        <f t="shared" si="19"/>
        <v>TIGRE</v>
      </c>
      <c r="D171" s="77" t="s">
        <v>0</v>
      </c>
      <c r="E171" s="77" t="str">
        <f>T124</f>
        <v>QUILMES A.C.</v>
      </c>
      <c r="F171" s="57"/>
      <c r="G171" s="57"/>
      <c r="H171" s="57"/>
      <c r="I171" s="77" t="str">
        <f t="shared" si="20"/>
        <v>INSTITUTO A.C. CBA.</v>
      </c>
      <c r="J171" s="77" t="s">
        <v>0</v>
      </c>
      <c r="K171" s="77" t="str">
        <f>T142</f>
        <v>G. Y ESGRIMA (J.)</v>
      </c>
      <c r="L171" s="77"/>
      <c r="M171" s="77"/>
      <c r="N171" s="77"/>
      <c r="O171" s="77"/>
      <c r="P171" s="77"/>
      <c r="Q171" s="77"/>
      <c r="R171" s="57"/>
      <c r="S171" s="70"/>
      <c r="T171" s="70"/>
      <c r="U171" s="70"/>
      <c r="V171" s="70"/>
      <c r="W171" s="70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</row>
    <row r="172" spans="1:54" s="8" customFormat="1">
      <c r="A172" s="57"/>
      <c r="B172" s="57"/>
      <c r="C172" s="82"/>
      <c r="D172" s="82"/>
      <c r="E172" s="82"/>
      <c r="F172" s="57"/>
      <c r="G172" s="57"/>
      <c r="H172" s="57"/>
      <c r="I172" s="82"/>
      <c r="J172" s="82"/>
      <c r="K172" s="82"/>
      <c r="L172" s="82"/>
      <c r="M172" s="82"/>
      <c r="N172" s="82"/>
      <c r="O172" s="82"/>
      <c r="P172" s="82"/>
      <c r="Q172" s="82"/>
      <c r="R172" s="57"/>
      <c r="S172" s="70"/>
      <c r="T172" s="70"/>
      <c r="U172" s="70"/>
      <c r="V172" s="70"/>
      <c r="W172" s="70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</row>
    <row r="173" spans="1:54" s="8" customFormat="1" ht="18">
      <c r="A173" s="57"/>
      <c r="B173" s="57"/>
      <c r="C173" s="73" t="s">
        <v>55</v>
      </c>
      <c r="D173" s="73"/>
      <c r="E173" s="73"/>
      <c r="F173" s="57"/>
      <c r="G173" s="57"/>
      <c r="H173" s="57"/>
      <c r="I173" s="75" t="s">
        <v>55</v>
      </c>
      <c r="J173" s="75"/>
      <c r="K173" s="75"/>
      <c r="L173" s="76"/>
      <c r="M173" s="76"/>
      <c r="N173" s="76"/>
      <c r="O173" s="76"/>
      <c r="P173" s="76"/>
      <c r="Q173" s="76"/>
      <c r="R173" s="57"/>
      <c r="S173" s="70"/>
      <c r="T173" s="70"/>
      <c r="U173" s="70"/>
      <c r="V173" s="70"/>
      <c r="W173" s="70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</row>
    <row r="174" spans="1:54" s="8" customFormat="1">
      <c r="A174" s="57"/>
      <c r="B174" s="57"/>
      <c r="C174" s="82"/>
      <c r="D174" s="82"/>
      <c r="E174" s="82"/>
      <c r="F174" s="57"/>
      <c r="G174" s="57"/>
      <c r="H174" s="57"/>
      <c r="I174" s="82"/>
      <c r="J174" s="82"/>
      <c r="K174" s="82"/>
      <c r="L174" s="82"/>
      <c r="M174" s="82"/>
      <c r="N174" s="82"/>
      <c r="O174" s="82"/>
      <c r="P174" s="82"/>
      <c r="Q174" s="82"/>
      <c r="R174" s="57"/>
      <c r="S174" s="70"/>
      <c r="T174" s="70"/>
      <c r="U174" s="70"/>
      <c r="V174" s="70"/>
      <c r="W174" s="70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</row>
    <row r="175" spans="1:54" s="8" customFormat="1" ht="18.75">
      <c r="A175" s="57"/>
      <c r="B175" s="57"/>
      <c r="C175" s="77" t="str">
        <f>T128</f>
        <v>LIBRE</v>
      </c>
      <c r="D175" s="77" t="s">
        <v>0</v>
      </c>
      <c r="E175" s="77" t="str">
        <f>T123</f>
        <v>TIGRE</v>
      </c>
      <c r="F175" s="57"/>
      <c r="G175" s="57"/>
      <c r="H175" s="57"/>
      <c r="I175" s="77" t="str">
        <f>T146</f>
        <v>ALL BOYS</v>
      </c>
      <c r="J175" s="77" t="s">
        <v>0</v>
      </c>
      <c r="K175" s="77" t="str">
        <f>T141</f>
        <v>INSTITUTO A.C. CBA.</v>
      </c>
      <c r="L175" s="77"/>
      <c r="M175" s="77"/>
      <c r="N175" s="77"/>
      <c r="O175" s="77"/>
      <c r="P175" s="77"/>
      <c r="Q175" s="77"/>
      <c r="R175" s="57"/>
      <c r="S175" s="70"/>
      <c r="T175" s="70"/>
      <c r="U175" s="70"/>
      <c r="V175" s="70"/>
      <c r="W175" s="70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</row>
    <row r="176" spans="1:54" s="8" customFormat="1" ht="18.75">
      <c r="A176" s="57"/>
      <c r="B176" s="57"/>
      <c r="C176" s="77" t="str">
        <f>T124</f>
        <v>QUILMES A.C.</v>
      </c>
      <c r="D176" s="77" t="s">
        <v>0</v>
      </c>
      <c r="E176" s="77" t="str">
        <f>T122</f>
        <v>ALVARADO (M.D.P.)</v>
      </c>
      <c r="F176" s="57"/>
      <c r="G176" s="57"/>
      <c r="H176" s="57"/>
      <c r="I176" s="77" t="str">
        <f>T142</f>
        <v>G. Y ESGRIMA (J.)</v>
      </c>
      <c r="J176" s="77" t="s">
        <v>0</v>
      </c>
      <c r="K176" s="77" t="str">
        <f>T140</f>
        <v>BARRACAS CTRAL.</v>
      </c>
      <c r="L176" s="77"/>
      <c r="M176" s="77"/>
      <c r="N176" s="77"/>
      <c r="O176" s="77"/>
      <c r="P176" s="77"/>
      <c r="Q176" s="77"/>
      <c r="R176" s="57"/>
      <c r="S176" s="70"/>
      <c r="T176" s="70"/>
      <c r="U176" s="70"/>
      <c r="V176" s="70"/>
      <c r="W176" s="70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</row>
    <row r="177" spans="1:54" s="8" customFormat="1" ht="18.75">
      <c r="A177" s="57"/>
      <c r="B177" s="57"/>
      <c r="C177" s="77" t="str">
        <f>T125</f>
        <v>AGROPECUARIO ARG.</v>
      </c>
      <c r="D177" s="77" t="s">
        <v>0</v>
      </c>
      <c r="E177" s="77" t="str">
        <f>T121</f>
        <v>ESTUDIANTES</v>
      </c>
      <c r="F177" s="74"/>
      <c r="G177" s="57"/>
      <c r="H177" s="57"/>
      <c r="I177" s="77" t="str">
        <f>T143</f>
        <v>T. SUÁREZ</v>
      </c>
      <c r="J177" s="77" t="s">
        <v>0</v>
      </c>
      <c r="K177" s="77" t="str">
        <f>T139</f>
        <v>INDEPENDIENTE (M.)</v>
      </c>
      <c r="L177" s="77"/>
      <c r="M177" s="77"/>
      <c r="N177" s="77"/>
      <c r="O177" s="77"/>
      <c r="P177" s="77"/>
      <c r="Q177" s="77"/>
      <c r="R177" s="57"/>
      <c r="S177" s="70"/>
      <c r="T177" s="70"/>
      <c r="U177" s="70"/>
      <c r="V177" s="70"/>
      <c r="W177" s="70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</row>
    <row r="178" spans="1:54" s="8" customFormat="1" ht="18.75">
      <c r="A178" s="57"/>
      <c r="B178" s="57"/>
      <c r="C178" s="77" t="str">
        <f>T126</f>
        <v>DEP. MAIPÚ (MZA.)</v>
      </c>
      <c r="D178" s="77" t="s">
        <v>0</v>
      </c>
      <c r="E178" s="77" t="str">
        <f>T120</f>
        <v>MITRE (S.E.)</v>
      </c>
      <c r="F178" s="57"/>
      <c r="G178" s="57"/>
      <c r="H178" s="57"/>
      <c r="I178" s="77" t="str">
        <f>T144</f>
        <v>FERRO CARRIL OESTE</v>
      </c>
      <c r="J178" s="77" t="s">
        <v>0</v>
      </c>
      <c r="K178" s="77" t="str">
        <f>T138</f>
        <v>AT. DE RAFAELA</v>
      </c>
      <c r="L178" s="77"/>
      <c r="M178" s="77"/>
      <c r="N178" s="77"/>
      <c r="O178" s="77"/>
      <c r="P178" s="77"/>
      <c r="Q178" s="77"/>
      <c r="R178" s="57"/>
      <c r="S178" s="70"/>
      <c r="T178" s="70"/>
      <c r="U178" s="70"/>
      <c r="V178" s="70"/>
      <c r="W178" s="70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</row>
    <row r="179" spans="1:54" s="8" customFormat="1" ht="18.75">
      <c r="A179" s="57"/>
      <c r="B179" s="57"/>
      <c r="C179" s="77" t="str">
        <f>T127</f>
        <v>TEMPERLEY</v>
      </c>
      <c r="D179" s="77" t="s">
        <v>0</v>
      </c>
      <c r="E179" s="77" t="str">
        <f>T119</f>
        <v>ATLANTA</v>
      </c>
      <c r="F179" s="57"/>
      <c r="G179" s="57"/>
      <c r="H179" s="57"/>
      <c r="I179" s="77" t="str">
        <f>T145</f>
        <v>DEP. MORÓN</v>
      </c>
      <c r="J179" s="77" t="s">
        <v>0</v>
      </c>
      <c r="K179" s="77" t="str">
        <f>T137</f>
        <v>GMO. BROWN (P.M.)</v>
      </c>
      <c r="L179" s="77"/>
      <c r="M179" s="77"/>
      <c r="N179" s="77"/>
      <c r="O179" s="77"/>
      <c r="P179" s="77"/>
      <c r="Q179" s="77"/>
      <c r="R179" s="57"/>
      <c r="S179" s="70"/>
      <c r="T179" s="70"/>
      <c r="U179" s="70"/>
      <c r="V179" s="70"/>
      <c r="W179" s="70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</row>
    <row r="180" spans="1:54" s="8" customFormat="1" ht="18.75">
      <c r="A180" s="57"/>
      <c r="B180" s="57"/>
      <c r="C180" s="77" t="str">
        <f>T111</f>
        <v>ESTUDIANTES (R. IV)</v>
      </c>
      <c r="D180" s="77" t="s">
        <v>0</v>
      </c>
      <c r="E180" s="77" t="str">
        <f>T118</f>
        <v>CHACARITA JRS.</v>
      </c>
      <c r="F180" s="57"/>
      <c r="G180" s="57"/>
      <c r="H180" s="57"/>
      <c r="I180" s="77" t="str">
        <f>T129</f>
        <v>GÜEMES (S.E.)</v>
      </c>
      <c r="J180" s="77" t="s">
        <v>0</v>
      </c>
      <c r="K180" s="77" t="str">
        <f>T136</f>
        <v>BROWN (A.)</v>
      </c>
      <c r="L180" s="77"/>
      <c r="M180" s="77"/>
      <c r="N180" s="77"/>
      <c r="O180" s="77"/>
      <c r="P180" s="77"/>
      <c r="Q180" s="77"/>
      <c r="R180" s="57"/>
      <c r="S180" s="70"/>
      <c r="T180" s="70"/>
      <c r="U180" s="70"/>
      <c r="V180" s="70"/>
      <c r="W180" s="70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</row>
    <row r="181" spans="1:54" s="8" customFormat="1" ht="18.75">
      <c r="A181" s="57"/>
      <c r="B181" s="57"/>
      <c r="C181" s="77" t="str">
        <f>T112</f>
        <v>G. Y ESGRIMA (M.)</v>
      </c>
      <c r="D181" s="77" t="s">
        <v>0</v>
      </c>
      <c r="E181" s="77" t="str">
        <f>T117</f>
        <v>NVA. CHICAGO</v>
      </c>
      <c r="F181" s="57"/>
      <c r="G181" s="57"/>
      <c r="H181" s="57"/>
      <c r="I181" s="77" t="str">
        <f>T130</f>
        <v>ALMAGRO</v>
      </c>
      <c r="J181" s="77" t="s">
        <v>0</v>
      </c>
      <c r="K181" s="77" t="str">
        <f>T135</f>
        <v>SAN MARTÍN (S.J.)</v>
      </c>
      <c r="L181" s="77"/>
      <c r="M181" s="77"/>
      <c r="N181" s="77"/>
      <c r="O181" s="77"/>
      <c r="P181" s="77"/>
      <c r="Q181" s="77"/>
      <c r="R181" s="57"/>
      <c r="S181" s="70"/>
      <c r="T181" s="70"/>
      <c r="U181" s="70"/>
      <c r="V181" s="70"/>
      <c r="W181" s="70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</row>
    <row r="182" spans="1:54" s="8" customFormat="1" ht="18.75">
      <c r="A182" s="57"/>
      <c r="B182" s="57"/>
      <c r="C182" s="77" t="str">
        <f>T113</f>
        <v>DEP. RIESTRA</v>
      </c>
      <c r="D182" s="77" t="s">
        <v>0</v>
      </c>
      <c r="E182" s="77" t="str">
        <f>T116</f>
        <v>ALTE. BROWN</v>
      </c>
      <c r="F182" s="57"/>
      <c r="G182" s="57"/>
      <c r="H182" s="57"/>
      <c r="I182" s="77" t="str">
        <f>T131</f>
        <v>SANTAMARINA (T.)</v>
      </c>
      <c r="J182" s="77" t="s">
        <v>0</v>
      </c>
      <c r="K182" s="77" t="str">
        <f>T134</f>
        <v>VILLA DÁLMINE</v>
      </c>
      <c r="L182" s="77"/>
      <c r="M182" s="77"/>
      <c r="N182" s="77"/>
      <c r="O182" s="77"/>
      <c r="P182" s="77"/>
      <c r="Q182" s="77"/>
      <c r="R182" s="57"/>
      <c r="S182" s="70"/>
      <c r="T182" s="70"/>
      <c r="U182" s="70"/>
      <c r="V182" s="70"/>
      <c r="W182" s="70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</row>
    <row r="183" spans="1:54" s="8" customFormat="1" ht="18.75">
      <c r="A183" s="57"/>
      <c r="B183" s="57"/>
      <c r="C183" s="77" t="str">
        <f>T114</f>
        <v>BELGRANO (CBA.)</v>
      </c>
      <c r="D183" s="77" t="s">
        <v>0</v>
      </c>
      <c r="E183" s="77" t="str">
        <f>T115</f>
        <v>SAN MARTÍN (TUC.)</v>
      </c>
      <c r="F183" s="57"/>
      <c r="G183" s="57"/>
      <c r="H183" s="57"/>
      <c r="I183" s="77" t="str">
        <f>T132</f>
        <v>DEF. DE BELGRANO</v>
      </c>
      <c r="J183" s="77" t="s">
        <v>0</v>
      </c>
      <c r="K183" s="77" t="str">
        <f>T133</f>
        <v>SAN TELMO</v>
      </c>
      <c r="L183" s="77"/>
      <c r="M183" s="77"/>
      <c r="N183" s="77"/>
      <c r="O183" s="77"/>
      <c r="P183" s="77"/>
      <c r="Q183" s="77"/>
      <c r="R183" s="57"/>
      <c r="S183" s="70"/>
      <c r="T183" s="70"/>
      <c r="U183" s="70"/>
      <c r="V183" s="70"/>
      <c r="W183" s="70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</row>
    <row r="184" spans="1:54" s="8" customFormat="1" ht="12.95" customHeight="1">
      <c r="A184" s="57"/>
      <c r="B184" s="57"/>
      <c r="C184" s="82"/>
      <c r="D184" s="82"/>
      <c r="E184" s="82"/>
      <c r="F184" s="57"/>
      <c r="G184" s="57"/>
      <c r="H184" s="57"/>
      <c r="I184" s="82"/>
      <c r="J184" s="82"/>
      <c r="K184" s="82"/>
      <c r="L184" s="82"/>
      <c r="M184" s="82"/>
      <c r="N184" s="82"/>
      <c r="O184" s="82"/>
      <c r="P184" s="82"/>
      <c r="Q184" s="82"/>
      <c r="R184" s="57"/>
      <c r="S184" s="70"/>
      <c r="T184" s="70"/>
      <c r="U184" s="70"/>
      <c r="V184" s="70"/>
      <c r="W184" s="70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</row>
    <row r="185" spans="1:54" s="8" customFormat="1" ht="18">
      <c r="A185" s="57"/>
      <c r="B185" s="57"/>
      <c r="C185" s="73" t="s">
        <v>56</v>
      </c>
      <c r="D185" s="73"/>
      <c r="E185" s="73"/>
      <c r="F185" s="57"/>
      <c r="G185" s="57"/>
      <c r="H185" s="57"/>
      <c r="I185" s="75" t="s">
        <v>56</v>
      </c>
      <c r="J185" s="75"/>
      <c r="K185" s="75"/>
      <c r="L185" s="76"/>
      <c r="M185" s="76"/>
      <c r="N185" s="76"/>
      <c r="O185" s="76"/>
      <c r="P185" s="76"/>
      <c r="Q185" s="76"/>
      <c r="R185" s="57"/>
      <c r="S185" s="70"/>
      <c r="T185" s="70"/>
      <c r="U185" s="70"/>
      <c r="V185" s="70"/>
      <c r="W185" s="70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</row>
    <row r="186" spans="1:54" s="8" customFormat="1">
      <c r="A186" s="57"/>
      <c r="B186" s="57"/>
      <c r="C186" s="82"/>
      <c r="D186" s="82"/>
      <c r="E186" s="82"/>
      <c r="F186" s="57"/>
      <c r="G186" s="57"/>
      <c r="H186" s="57"/>
      <c r="I186" s="82"/>
      <c r="J186" s="82"/>
      <c r="K186" s="82"/>
      <c r="L186" s="82"/>
      <c r="M186" s="82"/>
      <c r="N186" s="82"/>
      <c r="O186" s="82"/>
      <c r="P186" s="82"/>
      <c r="Q186" s="82"/>
      <c r="R186" s="57"/>
      <c r="S186" s="70"/>
      <c r="T186" s="70"/>
      <c r="U186" s="70"/>
      <c r="V186" s="70"/>
      <c r="W186" s="70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</row>
    <row r="187" spans="1:54" s="8" customFormat="1" ht="18.75">
      <c r="A187" s="57"/>
      <c r="B187" s="57"/>
      <c r="C187" s="77" t="str">
        <f t="shared" ref="C187:C195" si="21">T114</f>
        <v>BELGRANO (CBA.)</v>
      </c>
      <c r="D187" s="77" t="s">
        <v>0</v>
      </c>
      <c r="E187" s="77" t="str">
        <f>T128</f>
        <v>LIBRE</v>
      </c>
      <c r="F187" s="57"/>
      <c r="G187" s="57"/>
      <c r="H187" s="57"/>
      <c r="I187" s="77" t="str">
        <f t="shared" ref="I187:I195" si="22">T132</f>
        <v>DEF. DE BELGRANO</v>
      </c>
      <c r="J187" s="77" t="s">
        <v>0</v>
      </c>
      <c r="K187" s="77" t="str">
        <f>T146</f>
        <v>ALL BOYS</v>
      </c>
      <c r="L187" s="77"/>
      <c r="M187" s="77"/>
      <c r="N187" s="77"/>
      <c r="O187" s="77"/>
      <c r="P187" s="77"/>
      <c r="Q187" s="77"/>
      <c r="R187" s="57"/>
      <c r="S187" s="70"/>
      <c r="T187" s="70"/>
      <c r="U187" s="70"/>
      <c r="V187" s="70"/>
      <c r="W187" s="70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</row>
    <row r="188" spans="1:54" s="8" customFormat="1" ht="18.75">
      <c r="A188" s="57"/>
      <c r="B188" s="57"/>
      <c r="C188" s="77" t="str">
        <f t="shared" si="21"/>
        <v>SAN MARTÍN (TUC.)</v>
      </c>
      <c r="D188" s="77" t="s">
        <v>0</v>
      </c>
      <c r="E188" s="77" t="str">
        <f>T113</f>
        <v>DEP. RIESTRA</v>
      </c>
      <c r="F188" s="74"/>
      <c r="G188" s="57"/>
      <c r="H188" s="57"/>
      <c r="I188" s="77" t="str">
        <f t="shared" si="22"/>
        <v>SAN TELMO</v>
      </c>
      <c r="J188" s="77" t="s">
        <v>0</v>
      </c>
      <c r="K188" s="77" t="str">
        <f>T131</f>
        <v>SANTAMARINA (T.)</v>
      </c>
      <c r="L188" s="77"/>
      <c r="M188" s="77"/>
      <c r="N188" s="77"/>
      <c r="O188" s="77"/>
      <c r="P188" s="77"/>
      <c r="Q188" s="77"/>
      <c r="R188" s="57"/>
      <c r="S188" s="70"/>
      <c r="T188" s="70"/>
      <c r="U188" s="70"/>
      <c r="V188" s="70"/>
      <c r="W188" s="70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</row>
    <row r="189" spans="1:54" s="8" customFormat="1" ht="18.75">
      <c r="A189" s="9"/>
      <c r="B189" s="9"/>
      <c r="C189" s="77" t="str">
        <f t="shared" si="21"/>
        <v>ALTE. BROWN</v>
      </c>
      <c r="D189" s="77" t="s">
        <v>0</v>
      </c>
      <c r="E189" s="77" t="str">
        <f>T112</f>
        <v>G. Y ESGRIMA (M.)</v>
      </c>
      <c r="F189" s="57"/>
      <c r="G189" s="57"/>
      <c r="H189" s="57"/>
      <c r="I189" s="77" t="str">
        <f t="shared" si="22"/>
        <v>VILLA DÁLMINE</v>
      </c>
      <c r="J189" s="77" t="s">
        <v>0</v>
      </c>
      <c r="K189" s="77" t="str">
        <f>T130</f>
        <v>ALMAGRO</v>
      </c>
      <c r="L189" s="23"/>
      <c r="M189" s="23"/>
      <c r="N189" s="23"/>
      <c r="O189" s="23"/>
      <c r="P189" s="23"/>
      <c r="Q189" s="23"/>
      <c r="R189" s="9"/>
      <c r="S189"/>
      <c r="T189"/>
      <c r="U189"/>
      <c r="V189"/>
      <c r="W18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</row>
    <row r="190" spans="1:54" s="8" customFormat="1" ht="18.75">
      <c r="A190" s="9"/>
      <c r="B190" s="9"/>
      <c r="C190" s="77" t="str">
        <f t="shared" si="21"/>
        <v>NVA. CHICAGO</v>
      </c>
      <c r="D190" s="77" t="s">
        <v>0</v>
      </c>
      <c r="E190" s="77" t="str">
        <f>T111</f>
        <v>ESTUDIANTES (R. IV)</v>
      </c>
      <c r="F190" s="57"/>
      <c r="G190" s="57"/>
      <c r="H190" s="57"/>
      <c r="I190" s="77" t="str">
        <f t="shared" si="22"/>
        <v>SAN MARTÍN (S.J.)</v>
      </c>
      <c r="J190" s="77" t="s">
        <v>0</v>
      </c>
      <c r="K190" s="77" t="str">
        <f>T129</f>
        <v>GÜEMES (S.E.)</v>
      </c>
      <c r="L190" s="23"/>
      <c r="M190" s="23"/>
      <c r="N190" s="23"/>
      <c r="O190" s="23"/>
      <c r="P190" s="23"/>
      <c r="Q190" s="23"/>
      <c r="R190" s="9"/>
      <c r="S190"/>
      <c r="T190"/>
      <c r="U190"/>
      <c r="V190"/>
      <c r="W190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</row>
    <row r="191" spans="1:54" s="8" customFormat="1" ht="18.75">
      <c r="A191" s="9"/>
      <c r="B191" s="9"/>
      <c r="C191" s="77" t="str">
        <f t="shared" si="21"/>
        <v>CHACARITA JRS.</v>
      </c>
      <c r="D191" s="77" t="s">
        <v>0</v>
      </c>
      <c r="E191" s="77" t="str">
        <f>T127</f>
        <v>TEMPERLEY</v>
      </c>
      <c r="F191" s="57"/>
      <c r="G191" s="57"/>
      <c r="H191" s="57"/>
      <c r="I191" s="77" t="str">
        <f t="shared" si="22"/>
        <v>BROWN (A.)</v>
      </c>
      <c r="J191" s="77" t="s">
        <v>0</v>
      </c>
      <c r="K191" s="77" t="str">
        <f>T145</f>
        <v>DEP. MORÓN</v>
      </c>
      <c r="L191" s="23"/>
      <c r="M191" s="23"/>
      <c r="N191" s="23"/>
      <c r="O191" s="23"/>
      <c r="P191" s="23"/>
      <c r="Q191" s="23"/>
      <c r="R191" s="9"/>
      <c r="S191"/>
      <c r="T191"/>
      <c r="U191"/>
      <c r="V191"/>
      <c r="W191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</row>
    <row r="192" spans="1:54" ht="18.75">
      <c r="C192" s="77" t="str">
        <f t="shared" si="21"/>
        <v>ATLANTA</v>
      </c>
      <c r="D192" s="77" t="s">
        <v>0</v>
      </c>
      <c r="E192" s="77" t="str">
        <f>T126</f>
        <v>DEP. MAIPÚ (MZA.)</v>
      </c>
      <c r="F192" s="57"/>
      <c r="G192" s="57"/>
      <c r="H192" s="57"/>
      <c r="I192" s="77" t="str">
        <f t="shared" si="22"/>
        <v>GMO. BROWN (P.M.)</v>
      </c>
      <c r="J192" s="77" t="s">
        <v>0</v>
      </c>
      <c r="K192" s="77" t="str">
        <f>T144</f>
        <v>FERRO CARRIL OESTE</v>
      </c>
      <c r="L192" s="23"/>
      <c r="M192" s="23"/>
      <c r="N192" s="23"/>
      <c r="O192" s="23"/>
      <c r="P192" s="23"/>
      <c r="Q192" s="23"/>
    </row>
    <row r="193" spans="3:18" ht="18.75">
      <c r="C193" s="77" t="str">
        <f t="shared" si="21"/>
        <v>MITRE (S.E.)</v>
      </c>
      <c r="D193" s="77" t="s">
        <v>0</v>
      </c>
      <c r="E193" s="77" t="str">
        <f>T125</f>
        <v>AGROPECUARIO ARG.</v>
      </c>
      <c r="F193" s="57"/>
      <c r="G193" s="57"/>
      <c r="H193" s="57"/>
      <c r="I193" s="77" t="str">
        <f t="shared" si="22"/>
        <v>AT. DE RAFAELA</v>
      </c>
      <c r="J193" s="77" t="s">
        <v>0</v>
      </c>
      <c r="K193" s="77" t="str">
        <f>T143</f>
        <v>T. SUÁREZ</v>
      </c>
      <c r="L193" s="23"/>
      <c r="M193" s="23"/>
      <c r="N193" s="23"/>
      <c r="O193" s="23"/>
      <c r="P193" s="23"/>
      <c r="Q193" s="23"/>
    </row>
    <row r="194" spans="3:18" ht="18.75">
      <c r="C194" s="77" t="str">
        <f t="shared" si="21"/>
        <v>ESTUDIANTES</v>
      </c>
      <c r="D194" s="77" t="s">
        <v>0</v>
      </c>
      <c r="E194" s="77" t="str">
        <f>T124</f>
        <v>QUILMES A.C.</v>
      </c>
      <c r="F194" s="57"/>
      <c r="G194" s="57"/>
      <c r="H194" s="57"/>
      <c r="I194" s="77" t="str">
        <f t="shared" si="22"/>
        <v>INDEPENDIENTE (M.)</v>
      </c>
      <c r="J194" s="77" t="s">
        <v>0</v>
      </c>
      <c r="K194" s="77" t="str">
        <f>T142</f>
        <v>G. Y ESGRIMA (J.)</v>
      </c>
      <c r="L194" s="23"/>
      <c r="M194" s="23"/>
      <c r="N194" s="23"/>
      <c r="O194" s="23"/>
      <c r="P194" s="23"/>
      <c r="Q194" s="23"/>
      <c r="R194" s="11"/>
    </row>
    <row r="195" spans="3:18" ht="18.75">
      <c r="C195" s="77" t="str">
        <f t="shared" si="21"/>
        <v>ALVARADO (M.D.P.)</v>
      </c>
      <c r="D195" s="77" t="s">
        <v>0</v>
      </c>
      <c r="E195" s="77" t="str">
        <f>T123</f>
        <v>TIGRE</v>
      </c>
      <c r="F195" s="57"/>
      <c r="G195" s="57"/>
      <c r="H195" s="57"/>
      <c r="I195" s="77" t="str">
        <f t="shared" si="22"/>
        <v>BARRACAS CTRAL.</v>
      </c>
      <c r="J195" s="77" t="s">
        <v>0</v>
      </c>
      <c r="K195" s="77" t="str">
        <f>T141</f>
        <v>INSTITUTO A.C. CBA.</v>
      </c>
      <c r="L195" s="23"/>
      <c r="M195" s="23"/>
      <c r="N195" s="23"/>
      <c r="O195" s="23"/>
      <c r="P195" s="23"/>
      <c r="Q195" s="23"/>
      <c r="R195" s="11"/>
    </row>
    <row r="196" spans="3:18">
      <c r="C196" s="82"/>
      <c r="D196" s="82"/>
      <c r="E196" s="82"/>
      <c r="F196" s="57"/>
      <c r="G196" s="57"/>
      <c r="H196" s="57"/>
      <c r="I196" s="82"/>
      <c r="J196" s="82"/>
      <c r="K196" s="82"/>
      <c r="L196" s="24"/>
      <c r="M196" s="24"/>
      <c r="N196" s="24"/>
      <c r="O196" s="24"/>
      <c r="P196" s="24"/>
      <c r="Q196" s="24"/>
      <c r="R196" s="11"/>
    </row>
    <row r="197" spans="3:18" ht="18">
      <c r="C197" s="73" t="s">
        <v>57</v>
      </c>
      <c r="D197" s="73"/>
      <c r="E197" s="73"/>
      <c r="F197" s="57"/>
      <c r="G197" s="57"/>
      <c r="H197" s="57"/>
      <c r="I197" s="75" t="s">
        <v>57</v>
      </c>
      <c r="J197" s="75"/>
      <c r="K197" s="75"/>
      <c r="L197" s="22"/>
      <c r="M197" s="22"/>
      <c r="N197" s="22"/>
      <c r="O197" s="22"/>
      <c r="P197" s="22"/>
      <c r="Q197" s="22"/>
      <c r="R197" s="11"/>
    </row>
    <row r="198" spans="3:18" ht="12.95" customHeight="1">
      <c r="C198" s="82"/>
      <c r="D198" s="82"/>
      <c r="E198" s="82"/>
      <c r="F198" s="57"/>
      <c r="G198" s="57"/>
      <c r="H198" s="57"/>
      <c r="I198" s="82"/>
      <c r="J198" s="82"/>
      <c r="K198" s="82"/>
      <c r="L198" s="24"/>
      <c r="M198" s="24"/>
      <c r="N198" s="24"/>
      <c r="O198" s="24"/>
      <c r="P198" s="24"/>
      <c r="Q198" s="24"/>
      <c r="R198" s="11"/>
    </row>
    <row r="199" spans="3:18" ht="18.75">
      <c r="C199" s="77" t="str">
        <f>T128</f>
        <v>LIBRE</v>
      </c>
      <c r="D199" s="77" t="s">
        <v>0</v>
      </c>
      <c r="E199" s="77" t="str">
        <f>T122</f>
        <v>ALVARADO (M.D.P.)</v>
      </c>
      <c r="F199" s="74"/>
      <c r="G199" s="57"/>
      <c r="H199" s="57"/>
      <c r="I199" s="77" t="str">
        <f>T146</f>
        <v>ALL BOYS</v>
      </c>
      <c r="J199" s="77" t="s">
        <v>0</v>
      </c>
      <c r="K199" s="77" t="str">
        <f>T140</f>
        <v>BARRACAS CTRAL.</v>
      </c>
      <c r="L199" s="23"/>
      <c r="M199" s="23"/>
      <c r="N199" s="23"/>
      <c r="O199" s="23"/>
      <c r="P199" s="23"/>
      <c r="Q199" s="23"/>
      <c r="R199" s="11"/>
    </row>
    <row r="200" spans="3:18" ht="18.75">
      <c r="C200" s="77" t="str">
        <f>T123</f>
        <v>TIGRE</v>
      </c>
      <c r="D200" s="77" t="s">
        <v>0</v>
      </c>
      <c r="E200" s="77" t="str">
        <f>T121</f>
        <v>ESTUDIANTES</v>
      </c>
      <c r="F200" s="57"/>
      <c r="G200" s="57"/>
      <c r="H200" s="57"/>
      <c r="I200" s="77" t="str">
        <f>T141</f>
        <v>INSTITUTO A.C. CBA.</v>
      </c>
      <c r="J200" s="77" t="s">
        <v>0</v>
      </c>
      <c r="K200" s="77" t="str">
        <f>T139</f>
        <v>INDEPENDIENTE (M.)</v>
      </c>
      <c r="L200" s="23"/>
      <c r="M200" s="23"/>
      <c r="N200" s="23"/>
      <c r="O200" s="23"/>
      <c r="P200" s="23"/>
      <c r="Q200" s="23"/>
      <c r="R200" s="11"/>
    </row>
    <row r="201" spans="3:18" ht="18.75">
      <c r="C201" s="77" t="str">
        <f>T124</f>
        <v>QUILMES A.C.</v>
      </c>
      <c r="D201" s="77" t="s">
        <v>0</v>
      </c>
      <c r="E201" s="77" t="str">
        <f>T120</f>
        <v>MITRE (S.E.)</v>
      </c>
      <c r="F201" s="57"/>
      <c r="G201" s="57"/>
      <c r="H201" s="57"/>
      <c r="I201" s="77" t="str">
        <f>T142</f>
        <v>G. Y ESGRIMA (J.)</v>
      </c>
      <c r="J201" s="77" t="s">
        <v>0</v>
      </c>
      <c r="K201" s="77" t="str">
        <f>T138</f>
        <v>AT. DE RAFAELA</v>
      </c>
      <c r="L201" s="23"/>
      <c r="M201" s="23"/>
      <c r="N201" s="23"/>
      <c r="O201" s="23"/>
      <c r="P201" s="23"/>
      <c r="Q201" s="23"/>
      <c r="R201" s="11"/>
    </row>
    <row r="202" spans="3:18" ht="18.75">
      <c r="C202" s="77" t="str">
        <f>T125</f>
        <v>AGROPECUARIO ARG.</v>
      </c>
      <c r="D202" s="77" t="s">
        <v>0</v>
      </c>
      <c r="E202" s="77" t="str">
        <f>T119</f>
        <v>ATLANTA</v>
      </c>
      <c r="F202" s="57"/>
      <c r="G202" s="57"/>
      <c r="H202" s="57"/>
      <c r="I202" s="77" t="str">
        <f>T143</f>
        <v>T. SUÁREZ</v>
      </c>
      <c r="J202" s="77" t="s">
        <v>0</v>
      </c>
      <c r="K202" s="77" t="str">
        <f>T137</f>
        <v>GMO. BROWN (P.M.)</v>
      </c>
      <c r="L202" s="23"/>
      <c r="M202" s="23"/>
      <c r="N202" s="23"/>
      <c r="O202" s="23"/>
      <c r="P202" s="23"/>
      <c r="Q202" s="23"/>
      <c r="R202" s="11"/>
    </row>
    <row r="203" spans="3:18" ht="18.75">
      <c r="C203" s="77" t="str">
        <f>T126</f>
        <v>DEP. MAIPÚ (MZA.)</v>
      </c>
      <c r="D203" s="77" t="s">
        <v>0</v>
      </c>
      <c r="E203" s="77" t="str">
        <f>T118</f>
        <v>CHACARITA JRS.</v>
      </c>
      <c r="F203" s="57"/>
      <c r="G203" s="57"/>
      <c r="H203" s="57"/>
      <c r="I203" s="77" t="str">
        <f>T144</f>
        <v>FERRO CARRIL OESTE</v>
      </c>
      <c r="J203" s="77" t="s">
        <v>0</v>
      </c>
      <c r="K203" s="77" t="str">
        <f>T136</f>
        <v>BROWN (A.)</v>
      </c>
      <c r="L203" s="23"/>
      <c r="M203" s="23"/>
      <c r="N203" s="23"/>
      <c r="O203" s="23"/>
      <c r="P203" s="23"/>
      <c r="Q203" s="23"/>
      <c r="R203" s="11"/>
    </row>
    <row r="204" spans="3:18" ht="18.75">
      <c r="C204" s="77" t="str">
        <f>T127</f>
        <v>TEMPERLEY</v>
      </c>
      <c r="D204" s="77" t="s">
        <v>0</v>
      </c>
      <c r="E204" s="77" t="str">
        <f>T117</f>
        <v>NVA. CHICAGO</v>
      </c>
      <c r="F204" s="57"/>
      <c r="G204" s="57"/>
      <c r="H204" s="57"/>
      <c r="I204" s="77" t="str">
        <f>T145</f>
        <v>DEP. MORÓN</v>
      </c>
      <c r="J204" s="77" t="s">
        <v>0</v>
      </c>
      <c r="K204" s="77" t="str">
        <f>T135</f>
        <v>SAN MARTÍN (S.J.)</v>
      </c>
      <c r="L204" s="23"/>
      <c r="M204" s="23"/>
      <c r="N204" s="23"/>
      <c r="O204" s="23"/>
      <c r="P204" s="23"/>
      <c r="Q204" s="23"/>
      <c r="R204" s="11"/>
    </row>
    <row r="205" spans="3:18" ht="18.75">
      <c r="C205" s="77" t="str">
        <f>T111</f>
        <v>ESTUDIANTES (R. IV)</v>
      </c>
      <c r="D205" s="77" t="s">
        <v>0</v>
      </c>
      <c r="E205" s="77" t="str">
        <f>T116</f>
        <v>ALTE. BROWN</v>
      </c>
      <c r="F205" s="57"/>
      <c r="G205" s="57"/>
      <c r="H205" s="57"/>
      <c r="I205" s="77" t="str">
        <f>T129</f>
        <v>GÜEMES (S.E.)</v>
      </c>
      <c r="J205" s="77" t="s">
        <v>0</v>
      </c>
      <c r="K205" s="77" t="str">
        <f>T134</f>
        <v>VILLA DÁLMINE</v>
      </c>
      <c r="L205" s="23"/>
      <c r="M205" s="23"/>
      <c r="N205" s="23"/>
      <c r="O205" s="23"/>
      <c r="P205" s="23"/>
      <c r="Q205" s="23"/>
      <c r="R205" s="11"/>
    </row>
    <row r="206" spans="3:18" ht="18.75">
      <c r="C206" s="77" t="str">
        <f>T112</f>
        <v>G. Y ESGRIMA (M.)</v>
      </c>
      <c r="D206" s="77" t="s">
        <v>0</v>
      </c>
      <c r="E206" s="77" t="str">
        <f>T115</f>
        <v>SAN MARTÍN (TUC.)</v>
      </c>
      <c r="F206" s="57"/>
      <c r="G206" s="57"/>
      <c r="H206" s="57"/>
      <c r="I206" s="77" t="str">
        <f>T130</f>
        <v>ALMAGRO</v>
      </c>
      <c r="J206" s="77" t="s">
        <v>0</v>
      </c>
      <c r="K206" s="77" t="str">
        <f>T133</f>
        <v>SAN TELMO</v>
      </c>
      <c r="L206" s="23"/>
      <c r="M206" s="23"/>
      <c r="N206" s="23"/>
      <c r="O206" s="23"/>
      <c r="P206" s="23"/>
      <c r="Q206" s="23"/>
      <c r="R206" s="11"/>
    </row>
    <row r="207" spans="3:18" ht="18.75">
      <c r="C207" s="77" t="str">
        <f>T113</f>
        <v>DEP. RIESTRA</v>
      </c>
      <c r="D207" s="77" t="s">
        <v>0</v>
      </c>
      <c r="E207" s="77" t="str">
        <f>T114</f>
        <v>BELGRANO (CBA.)</v>
      </c>
      <c r="F207" s="57"/>
      <c r="G207" s="57"/>
      <c r="H207" s="57"/>
      <c r="I207" s="77" t="str">
        <f>T131</f>
        <v>SANTAMARINA (T.)</v>
      </c>
      <c r="J207" s="77" t="s">
        <v>0</v>
      </c>
      <c r="K207" s="77" t="str">
        <f>T132</f>
        <v>DEF. DE BELGRANO</v>
      </c>
      <c r="L207" s="23"/>
      <c r="M207" s="23"/>
      <c r="N207" s="23"/>
      <c r="O207" s="23"/>
      <c r="P207" s="23"/>
      <c r="Q207" s="23"/>
      <c r="R207" s="11"/>
    </row>
    <row r="208" spans="3:18">
      <c r="C208" s="87"/>
      <c r="D208" s="88"/>
      <c r="E208" s="87"/>
      <c r="F208" s="57"/>
      <c r="G208" s="57"/>
      <c r="H208" s="57"/>
      <c r="I208" s="87"/>
      <c r="J208" s="88"/>
      <c r="K208" s="87"/>
      <c r="L208" s="25"/>
      <c r="M208" s="25"/>
      <c r="N208" s="25"/>
      <c r="O208" s="25"/>
      <c r="P208" s="25"/>
      <c r="Q208" s="25"/>
      <c r="R208" s="11"/>
    </row>
    <row r="209" spans="3:18" ht="18">
      <c r="C209" s="73" t="s">
        <v>58</v>
      </c>
      <c r="D209" s="73"/>
      <c r="E209" s="73"/>
      <c r="F209" s="57"/>
      <c r="G209" s="57"/>
      <c r="H209" s="57"/>
      <c r="I209" s="75" t="s">
        <v>58</v>
      </c>
      <c r="J209" s="75"/>
      <c r="K209" s="75"/>
      <c r="L209" s="22"/>
      <c r="M209" s="22"/>
      <c r="N209" s="22"/>
      <c r="O209" s="22"/>
      <c r="P209" s="22"/>
      <c r="Q209" s="22"/>
      <c r="R209" s="11"/>
    </row>
    <row r="210" spans="3:18">
      <c r="C210" s="82"/>
      <c r="D210" s="82"/>
      <c r="E210" s="82"/>
      <c r="F210" s="74"/>
      <c r="G210" s="57"/>
      <c r="H210" s="57"/>
      <c r="I210" s="82"/>
      <c r="J210" s="82"/>
      <c r="K210" s="82"/>
      <c r="L210" s="24"/>
      <c r="M210" s="24"/>
      <c r="N210" s="24"/>
      <c r="O210" s="24"/>
      <c r="P210" s="24"/>
      <c r="Q210" s="24"/>
      <c r="R210" s="11"/>
    </row>
    <row r="211" spans="3:18" ht="18.75">
      <c r="C211" s="77" t="str">
        <f t="shared" ref="C211:C219" si="23">T113</f>
        <v>DEP. RIESTRA</v>
      </c>
      <c r="D211" s="77" t="s">
        <v>0</v>
      </c>
      <c r="E211" s="77" t="str">
        <f>T128</f>
        <v>LIBRE</v>
      </c>
      <c r="F211" s="57"/>
      <c r="G211" s="57"/>
      <c r="H211" s="57"/>
      <c r="I211" s="77" t="str">
        <f t="shared" ref="I211:I219" si="24">T131</f>
        <v>SANTAMARINA (T.)</v>
      </c>
      <c r="J211" s="77" t="s">
        <v>0</v>
      </c>
      <c r="K211" s="77" t="str">
        <f>T146</f>
        <v>ALL BOYS</v>
      </c>
      <c r="L211" s="23"/>
      <c r="M211" s="23"/>
      <c r="N211" s="23"/>
      <c r="O211" s="23"/>
      <c r="P211" s="23"/>
      <c r="Q211" s="23"/>
      <c r="R211" s="11"/>
    </row>
    <row r="212" spans="3:18" ht="18.75">
      <c r="C212" s="77" t="str">
        <f t="shared" si="23"/>
        <v>BELGRANO (CBA.)</v>
      </c>
      <c r="D212" s="77" t="s">
        <v>0</v>
      </c>
      <c r="E212" s="77" t="str">
        <f>T112</f>
        <v>G. Y ESGRIMA (M.)</v>
      </c>
      <c r="F212" s="57"/>
      <c r="G212" s="57"/>
      <c r="H212" s="57"/>
      <c r="I212" s="77" t="str">
        <f t="shared" si="24"/>
        <v>DEF. DE BELGRANO</v>
      </c>
      <c r="J212" s="77" t="s">
        <v>0</v>
      </c>
      <c r="K212" s="77" t="str">
        <f>T130</f>
        <v>ALMAGRO</v>
      </c>
      <c r="L212" s="23"/>
      <c r="M212" s="23"/>
      <c r="N212" s="23"/>
      <c r="O212" s="23"/>
      <c r="P212" s="23"/>
      <c r="Q212" s="23"/>
      <c r="R212" s="11"/>
    </row>
    <row r="213" spans="3:18" ht="18.75">
      <c r="C213" s="77" t="str">
        <f t="shared" si="23"/>
        <v>SAN MARTÍN (TUC.)</v>
      </c>
      <c r="D213" s="77" t="s">
        <v>0</v>
      </c>
      <c r="E213" s="77" t="str">
        <f>T111</f>
        <v>ESTUDIANTES (R. IV)</v>
      </c>
      <c r="F213" s="57"/>
      <c r="G213" s="57"/>
      <c r="H213" s="57"/>
      <c r="I213" s="77" t="str">
        <f t="shared" si="24"/>
        <v>SAN TELMO</v>
      </c>
      <c r="J213" s="77" t="s">
        <v>0</v>
      </c>
      <c r="K213" s="77" t="str">
        <f>T129</f>
        <v>GÜEMES (S.E.)</v>
      </c>
      <c r="L213" s="23"/>
      <c r="M213" s="23"/>
      <c r="N213" s="23"/>
      <c r="O213" s="23"/>
      <c r="P213" s="23"/>
      <c r="Q213" s="23"/>
      <c r="R213" s="11"/>
    </row>
    <row r="214" spans="3:18" ht="18.75">
      <c r="C214" s="77" t="str">
        <f t="shared" si="23"/>
        <v>ALTE. BROWN</v>
      </c>
      <c r="D214" s="77" t="s">
        <v>0</v>
      </c>
      <c r="E214" s="77" t="str">
        <f>T127</f>
        <v>TEMPERLEY</v>
      </c>
      <c r="F214" s="57"/>
      <c r="G214" s="57"/>
      <c r="H214" s="57"/>
      <c r="I214" s="77" t="str">
        <f t="shared" si="24"/>
        <v>VILLA DÁLMINE</v>
      </c>
      <c r="J214" s="77" t="s">
        <v>0</v>
      </c>
      <c r="K214" s="77" t="str">
        <f>T145</f>
        <v>DEP. MORÓN</v>
      </c>
      <c r="L214" s="23"/>
      <c r="M214" s="23"/>
      <c r="N214" s="23"/>
      <c r="O214" s="23"/>
      <c r="P214" s="23"/>
      <c r="Q214" s="23"/>
      <c r="R214" s="11"/>
    </row>
    <row r="215" spans="3:18" ht="18.75">
      <c r="C215" s="77" t="str">
        <f t="shared" si="23"/>
        <v>NVA. CHICAGO</v>
      </c>
      <c r="D215" s="77" t="s">
        <v>0</v>
      </c>
      <c r="E215" s="77" t="str">
        <f>T126</f>
        <v>DEP. MAIPÚ (MZA.)</v>
      </c>
      <c r="F215" s="57"/>
      <c r="G215" s="57"/>
      <c r="H215" s="57"/>
      <c r="I215" s="77" t="str">
        <f t="shared" si="24"/>
        <v>SAN MARTÍN (S.J.)</v>
      </c>
      <c r="J215" s="77" t="s">
        <v>0</v>
      </c>
      <c r="K215" s="77" t="str">
        <f>T144</f>
        <v>FERRO CARRIL OESTE</v>
      </c>
      <c r="L215" s="23"/>
      <c r="M215" s="23"/>
      <c r="N215" s="23"/>
      <c r="O215" s="23"/>
      <c r="P215" s="23"/>
      <c r="Q215" s="23"/>
      <c r="R215" s="11"/>
    </row>
    <row r="216" spans="3:18" ht="18.75">
      <c r="C216" s="77" t="str">
        <f t="shared" si="23"/>
        <v>CHACARITA JRS.</v>
      </c>
      <c r="D216" s="77" t="s">
        <v>0</v>
      </c>
      <c r="E216" s="77" t="str">
        <f>T125</f>
        <v>AGROPECUARIO ARG.</v>
      </c>
      <c r="F216" s="57"/>
      <c r="G216" s="57"/>
      <c r="H216" s="57"/>
      <c r="I216" s="77" t="str">
        <f t="shared" si="24"/>
        <v>BROWN (A.)</v>
      </c>
      <c r="J216" s="77" t="s">
        <v>0</v>
      </c>
      <c r="K216" s="77" t="str">
        <f>T143</f>
        <v>T. SUÁREZ</v>
      </c>
      <c r="L216" s="23"/>
      <c r="M216" s="23"/>
      <c r="N216" s="23"/>
      <c r="O216" s="23"/>
      <c r="P216" s="23"/>
      <c r="Q216" s="23"/>
      <c r="R216" s="11"/>
    </row>
    <row r="217" spans="3:18" ht="18.75">
      <c r="C217" s="77" t="str">
        <f t="shared" si="23"/>
        <v>ATLANTA</v>
      </c>
      <c r="D217" s="77" t="s">
        <v>0</v>
      </c>
      <c r="E217" s="77" t="str">
        <f>T124</f>
        <v>QUILMES A.C.</v>
      </c>
      <c r="F217" s="57"/>
      <c r="G217" s="57"/>
      <c r="H217" s="57"/>
      <c r="I217" s="77" t="str">
        <f t="shared" si="24"/>
        <v>GMO. BROWN (P.M.)</v>
      </c>
      <c r="J217" s="77" t="s">
        <v>0</v>
      </c>
      <c r="K217" s="77" t="str">
        <f>T142</f>
        <v>G. Y ESGRIMA (J.)</v>
      </c>
      <c r="L217" s="23"/>
      <c r="M217" s="23"/>
      <c r="N217" s="23"/>
      <c r="O217" s="23"/>
      <c r="P217" s="23"/>
      <c r="Q217" s="23"/>
      <c r="R217" s="11"/>
    </row>
    <row r="218" spans="3:18" ht="18.75">
      <c r="C218" s="77" t="str">
        <f t="shared" si="23"/>
        <v>MITRE (S.E.)</v>
      </c>
      <c r="D218" s="77" t="s">
        <v>0</v>
      </c>
      <c r="E218" s="77" t="str">
        <f>T123</f>
        <v>TIGRE</v>
      </c>
      <c r="F218" s="57"/>
      <c r="G218" s="57"/>
      <c r="H218" s="57"/>
      <c r="I218" s="77" t="str">
        <f t="shared" si="24"/>
        <v>AT. DE RAFAELA</v>
      </c>
      <c r="J218" s="77" t="s">
        <v>0</v>
      </c>
      <c r="K218" s="77" t="str">
        <f>T141</f>
        <v>INSTITUTO A.C. CBA.</v>
      </c>
      <c r="L218" s="23"/>
      <c r="M218" s="23"/>
      <c r="N218" s="23"/>
      <c r="O218" s="23"/>
      <c r="P218" s="23"/>
      <c r="Q218" s="23"/>
      <c r="R218" s="11"/>
    </row>
    <row r="219" spans="3:18" ht="18.75">
      <c r="C219" s="77" t="str">
        <f t="shared" si="23"/>
        <v>ESTUDIANTES</v>
      </c>
      <c r="D219" s="77" t="s">
        <v>0</v>
      </c>
      <c r="E219" s="77" t="str">
        <f>T122</f>
        <v>ALVARADO (M.D.P.)</v>
      </c>
      <c r="F219" s="57"/>
      <c r="G219" s="57"/>
      <c r="H219" s="57"/>
      <c r="I219" s="77" t="str">
        <f t="shared" si="24"/>
        <v>INDEPENDIENTE (M.)</v>
      </c>
      <c r="J219" s="77" t="s">
        <v>0</v>
      </c>
      <c r="K219" s="77" t="str">
        <f>T140</f>
        <v>BARRACAS CTRAL.</v>
      </c>
      <c r="L219" s="23"/>
      <c r="M219" s="23"/>
      <c r="N219" s="23"/>
      <c r="O219" s="23"/>
      <c r="P219" s="23"/>
      <c r="Q219" s="23"/>
      <c r="R219" s="11"/>
    </row>
    <row r="220" spans="3:18" ht="12.95" customHeight="1">
      <c r="C220" s="82"/>
      <c r="D220" s="82"/>
      <c r="E220" s="82"/>
      <c r="F220" s="57"/>
      <c r="G220" s="57"/>
      <c r="H220" s="57"/>
      <c r="I220" s="82"/>
      <c r="J220" s="82"/>
      <c r="K220" s="82"/>
      <c r="L220" s="24"/>
      <c r="M220" s="24"/>
      <c r="N220" s="24"/>
      <c r="O220" s="24"/>
      <c r="P220" s="24"/>
      <c r="Q220" s="24"/>
      <c r="R220" s="11"/>
    </row>
    <row r="221" spans="3:18" ht="18">
      <c r="C221" s="73" t="s">
        <v>59</v>
      </c>
      <c r="D221" s="73"/>
      <c r="E221" s="73"/>
      <c r="F221" s="57"/>
      <c r="G221" s="57"/>
      <c r="H221" s="57"/>
      <c r="I221" s="75" t="s">
        <v>59</v>
      </c>
      <c r="J221" s="75"/>
      <c r="K221" s="75"/>
      <c r="L221" s="22"/>
      <c r="M221" s="22"/>
      <c r="N221" s="22"/>
      <c r="O221" s="22"/>
      <c r="P221" s="22"/>
      <c r="Q221" s="22"/>
      <c r="R221" s="11"/>
    </row>
    <row r="222" spans="3:18" ht="12.95" customHeight="1">
      <c r="C222" s="82"/>
      <c r="D222" s="82"/>
      <c r="E222" s="82"/>
      <c r="F222" s="57"/>
      <c r="G222" s="57"/>
      <c r="H222" s="57"/>
      <c r="I222" s="82"/>
      <c r="J222" s="82"/>
      <c r="K222" s="82"/>
      <c r="L222" s="24"/>
      <c r="M222" s="24"/>
      <c r="N222" s="24"/>
      <c r="O222" s="24"/>
      <c r="P222" s="24"/>
      <c r="Q222" s="24"/>
      <c r="R222" s="11"/>
    </row>
    <row r="223" spans="3:18" ht="18.75">
      <c r="C223" s="77" t="str">
        <f>T128</f>
        <v>LIBRE</v>
      </c>
      <c r="D223" s="77" t="s">
        <v>0</v>
      </c>
      <c r="E223" s="77" t="str">
        <f>T121</f>
        <v>ESTUDIANTES</v>
      </c>
      <c r="F223" s="74"/>
      <c r="G223" s="57"/>
      <c r="H223" s="57"/>
      <c r="I223" s="77" t="str">
        <f>T146</f>
        <v>ALL BOYS</v>
      </c>
      <c r="J223" s="77" t="s">
        <v>0</v>
      </c>
      <c r="K223" s="77" t="str">
        <f>T139</f>
        <v>INDEPENDIENTE (M.)</v>
      </c>
      <c r="L223" s="23"/>
      <c r="M223" s="23"/>
      <c r="N223" s="23"/>
      <c r="O223" s="23"/>
      <c r="P223" s="23"/>
      <c r="Q223" s="23"/>
      <c r="R223" s="11"/>
    </row>
    <row r="224" spans="3:18" ht="18.75">
      <c r="C224" s="77" t="str">
        <f t="shared" ref="C224:C229" si="25">T122</f>
        <v>ALVARADO (M.D.P.)</v>
      </c>
      <c r="D224" s="77" t="s">
        <v>0</v>
      </c>
      <c r="E224" s="77" t="str">
        <f>T120</f>
        <v>MITRE (S.E.)</v>
      </c>
      <c r="F224" s="57"/>
      <c r="G224" s="57"/>
      <c r="H224" s="57"/>
      <c r="I224" s="77" t="str">
        <f t="shared" ref="I224:I229" si="26">T140</f>
        <v>BARRACAS CTRAL.</v>
      </c>
      <c r="J224" s="77" t="s">
        <v>0</v>
      </c>
      <c r="K224" s="77" t="str">
        <f>T138</f>
        <v>AT. DE RAFAELA</v>
      </c>
      <c r="L224" s="23"/>
      <c r="M224" s="23"/>
      <c r="N224" s="23"/>
      <c r="O224" s="23"/>
      <c r="P224" s="23"/>
      <c r="Q224" s="23"/>
      <c r="R224" s="11"/>
    </row>
    <row r="225" spans="3:18" ht="18.75">
      <c r="C225" s="77" t="str">
        <f t="shared" si="25"/>
        <v>TIGRE</v>
      </c>
      <c r="D225" s="77" t="s">
        <v>0</v>
      </c>
      <c r="E225" s="77" t="str">
        <f>T119</f>
        <v>ATLANTA</v>
      </c>
      <c r="F225" s="57"/>
      <c r="G225" s="57"/>
      <c r="H225" s="57"/>
      <c r="I225" s="77" t="str">
        <f t="shared" si="26"/>
        <v>INSTITUTO A.C. CBA.</v>
      </c>
      <c r="J225" s="77" t="s">
        <v>0</v>
      </c>
      <c r="K225" s="77" t="str">
        <f>T137</f>
        <v>GMO. BROWN (P.M.)</v>
      </c>
      <c r="L225" s="23"/>
      <c r="M225" s="23"/>
      <c r="N225" s="23"/>
      <c r="O225" s="23"/>
      <c r="P225" s="23"/>
      <c r="Q225" s="23"/>
      <c r="R225" s="11"/>
    </row>
    <row r="226" spans="3:18" ht="18.75">
      <c r="C226" s="77" t="str">
        <f t="shared" si="25"/>
        <v>QUILMES A.C.</v>
      </c>
      <c r="D226" s="77" t="s">
        <v>0</v>
      </c>
      <c r="E226" s="77" t="str">
        <f>T118</f>
        <v>CHACARITA JRS.</v>
      </c>
      <c r="F226" s="57"/>
      <c r="G226" s="57"/>
      <c r="H226" s="57"/>
      <c r="I226" s="77" t="str">
        <f t="shared" si="26"/>
        <v>G. Y ESGRIMA (J.)</v>
      </c>
      <c r="J226" s="77" t="s">
        <v>0</v>
      </c>
      <c r="K226" s="77" t="str">
        <f>T136</f>
        <v>BROWN (A.)</v>
      </c>
      <c r="L226" s="23"/>
      <c r="M226" s="23"/>
      <c r="N226" s="23"/>
      <c r="O226" s="23"/>
      <c r="P226" s="23"/>
      <c r="Q226" s="23"/>
      <c r="R226" s="11"/>
    </row>
    <row r="227" spans="3:18" ht="18.75">
      <c r="C227" s="77" t="str">
        <f t="shared" si="25"/>
        <v>AGROPECUARIO ARG.</v>
      </c>
      <c r="D227" s="77" t="s">
        <v>0</v>
      </c>
      <c r="E227" s="77" t="str">
        <f>T117</f>
        <v>NVA. CHICAGO</v>
      </c>
      <c r="F227" s="57"/>
      <c r="G227" s="57"/>
      <c r="H227" s="57"/>
      <c r="I227" s="77" t="str">
        <f t="shared" si="26"/>
        <v>T. SUÁREZ</v>
      </c>
      <c r="J227" s="77" t="s">
        <v>0</v>
      </c>
      <c r="K227" s="77" t="str">
        <f>T135</f>
        <v>SAN MARTÍN (S.J.)</v>
      </c>
      <c r="L227" s="23"/>
      <c r="M227" s="23"/>
      <c r="N227" s="23"/>
      <c r="O227" s="23"/>
      <c r="P227" s="23"/>
      <c r="Q227" s="23"/>
      <c r="R227" s="11"/>
    </row>
    <row r="228" spans="3:18" ht="18.75">
      <c r="C228" s="77" t="str">
        <f t="shared" si="25"/>
        <v>DEP. MAIPÚ (MZA.)</v>
      </c>
      <c r="D228" s="77" t="s">
        <v>0</v>
      </c>
      <c r="E228" s="77" t="str">
        <f>T116</f>
        <v>ALTE. BROWN</v>
      </c>
      <c r="F228" s="57"/>
      <c r="G228" s="57"/>
      <c r="H228" s="57"/>
      <c r="I228" s="77" t="str">
        <f t="shared" si="26"/>
        <v>FERRO CARRIL OESTE</v>
      </c>
      <c r="J228" s="77" t="s">
        <v>0</v>
      </c>
      <c r="K228" s="77" t="str">
        <f>T134</f>
        <v>VILLA DÁLMINE</v>
      </c>
      <c r="L228" s="23"/>
      <c r="M228" s="23"/>
      <c r="N228" s="23"/>
      <c r="O228" s="23"/>
      <c r="P228" s="23"/>
      <c r="Q228" s="23"/>
      <c r="R228" s="11"/>
    </row>
    <row r="229" spans="3:18" ht="18.75">
      <c r="C229" s="77" t="str">
        <f t="shared" si="25"/>
        <v>TEMPERLEY</v>
      </c>
      <c r="D229" s="77" t="s">
        <v>0</v>
      </c>
      <c r="E229" s="77" t="str">
        <f>T115</f>
        <v>SAN MARTÍN (TUC.)</v>
      </c>
      <c r="F229" s="57"/>
      <c r="G229" s="57"/>
      <c r="H229" s="57"/>
      <c r="I229" s="77" t="str">
        <f t="shared" si="26"/>
        <v>DEP. MORÓN</v>
      </c>
      <c r="J229" s="77" t="s">
        <v>0</v>
      </c>
      <c r="K229" s="77" t="str">
        <f>T133</f>
        <v>SAN TELMO</v>
      </c>
      <c r="L229" s="23"/>
      <c r="M229" s="23"/>
      <c r="N229" s="23"/>
      <c r="O229" s="23"/>
      <c r="P229" s="23"/>
      <c r="Q229" s="23"/>
      <c r="R229" s="11"/>
    </row>
    <row r="230" spans="3:18" ht="18.75">
      <c r="C230" s="77" t="str">
        <f>T111</f>
        <v>ESTUDIANTES (R. IV)</v>
      </c>
      <c r="D230" s="77" t="s">
        <v>0</v>
      </c>
      <c r="E230" s="77" t="str">
        <f>T114</f>
        <v>BELGRANO (CBA.)</v>
      </c>
      <c r="F230" s="57"/>
      <c r="G230" s="57"/>
      <c r="H230" s="57"/>
      <c r="I230" s="77" t="str">
        <f>T129</f>
        <v>GÜEMES (S.E.)</v>
      </c>
      <c r="J230" s="77" t="s">
        <v>0</v>
      </c>
      <c r="K230" s="77" t="str">
        <f>T132</f>
        <v>DEF. DE BELGRANO</v>
      </c>
      <c r="L230" s="23"/>
      <c r="M230" s="23"/>
      <c r="N230" s="23"/>
      <c r="O230" s="23"/>
      <c r="P230" s="23"/>
      <c r="Q230" s="23"/>
      <c r="R230" s="11"/>
    </row>
    <row r="231" spans="3:18" ht="18.75">
      <c r="C231" s="77" t="str">
        <f>T112</f>
        <v>G. Y ESGRIMA (M.)</v>
      </c>
      <c r="D231" s="77" t="s">
        <v>0</v>
      </c>
      <c r="E231" s="77" t="str">
        <f>T113</f>
        <v>DEP. RIESTRA</v>
      </c>
      <c r="F231" s="57"/>
      <c r="G231" s="57"/>
      <c r="H231" s="57"/>
      <c r="I231" s="77" t="str">
        <f>T130</f>
        <v>ALMAGRO</v>
      </c>
      <c r="J231" s="77" t="s">
        <v>0</v>
      </c>
      <c r="K231" s="77" t="str">
        <f>T131</f>
        <v>SANTAMARINA (T.)</v>
      </c>
      <c r="L231" s="23"/>
      <c r="M231" s="23"/>
      <c r="N231" s="23"/>
      <c r="O231" s="23"/>
      <c r="P231" s="23"/>
      <c r="Q231" s="23"/>
      <c r="R231" s="11"/>
    </row>
    <row r="232" spans="3:18">
      <c r="C232" s="82"/>
      <c r="D232" s="82"/>
      <c r="E232" s="82"/>
      <c r="F232" s="57"/>
      <c r="G232" s="57"/>
      <c r="H232" s="57"/>
      <c r="I232" s="82"/>
      <c r="J232" s="82"/>
      <c r="K232" s="82"/>
      <c r="L232" s="24"/>
      <c r="M232" s="24"/>
      <c r="N232" s="24"/>
      <c r="O232" s="24"/>
      <c r="P232" s="24"/>
      <c r="Q232" s="24"/>
      <c r="R232" s="11"/>
    </row>
    <row r="233" spans="3:18" ht="18">
      <c r="C233" s="73" t="s">
        <v>60</v>
      </c>
      <c r="D233" s="73"/>
      <c r="E233" s="73"/>
      <c r="F233" s="57"/>
      <c r="G233" s="57"/>
      <c r="H233" s="57"/>
      <c r="I233" s="75" t="s">
        <v>60</v>
      </c>
      <c r="J233" s="75"/>
      <c r="K233" s="75"/>
      <c r="L233" s="22"/>
      <c r="M233" s="22"/>
      <c r="N233" s="22"/>
      <c r="O233" s="22"/>
      <c r="P233" s="22"/>
      <c r="Q233" s="22"/>
      <c r="R233" s="11"/>
    </row>
    <row r="234" spans="3:18">
      <c r="C234" s="82"/>
      <c r="D234" s="82"/>
      <c r="E234" s="82"/>
      <c r="F234" s="74"/>
      <c r="G234" s="57"/>
      <c r="H234" s="57"/>
      <c r="I234" s="82"/>
      <c r="J234" s="82"/>
      <c r="K234" s="82"/>
      <c r="L234" s="24"/>
      <c r="M234" s="24"/>
      <c r="N234" s="24"/>
      <c r="O234" s="24"/>
      <c r="P234" s="24"/>
      <c r="Q234" s="24"/>
      <c r="R234" s="11"/>
    </row>
    <row r="235" spans="3:18" ht="18.75">
      <c r="C235" s="77" t="str">
        <f t="shared" ref="C235:C243" si="27">T112</f>
        <v>G. Y ESGRIMA (M.)</v>
      </c>
      <c r="D235" s="77" t="s">
        <v>0</v>
      </c>
      <c r="E235" s="77" t="str">
        <f>T128</f>
        <v>LIBRE</v>
      </c>
      <c r="F235" s="57"/>
      <c r="G235" s="57"/>
      <c r="H235" s="57"/>
      <c r="I235" s="77" t="str">
        <f t="shared" ref="I235:I243" si="28">T130</f>
        <v>ALMAGRO</v>
      </c>
      <c r="J235" s="77" t="s">
        <v>0</v>
      </c>
      <c r="K235" s="77" t="str">
        <f>T146</f>
        <v>ALL BOYS</v>
      </c>
      <c r="L235" s="23"/>
      <c r="M235" s="23"/>
      <c r="N235" s="23"/>
      <c r="O235" s="23"/>
      <c r="P235" s="23"/>
      <c r="Q235" s="23"/>
      <c r="R235" s="11"/>
    </row>
    <row r="236" spans="3:18" ht="18.75">
      <c r="C236" s="77" t="str">
        <f t="shared" si="27"/>
        <v>DEP. RIESTRA</v>
      </c>
      <c r="D236" s="77" t="s">
        <v>0</v>
      </c>
      <c r="E236" s="77" t="str">
        <f>T111</f>
        <v>ESTUDIANTES (R. IV)</v>
      </c>
      <c r="F236" s="57"/>
      <c r="G236" s="57"/>
      <c r="H236" s="57"/>
      <c r="I236" s="77" t="str">
        <f t="shared" si="28"/>
        <v>SANTAMARINA (T.)</v>
      </c>
      <c r="J236" s="77" t="s">
        <v>0</v>
      </c>
      <c r="K236" s="77" t="str">
        <f>T129</f>
        <v>GÜEMES (S.E.)</v>
      </c>
      <c r="L236" s="23"/>
      <c r="M236" s="23"/>
      <c r="N236" s="23"/>
      <c r="O236" s="23"/>
      <c r="P236" s="23"/>
      <c r="Q236" s="23"/>
      <c r="R236" s="11"/>
    </row>
    <row r="237" spans="3:18" ht="18.75">
      <c r="C237" s="77" t="str">
        <f t="shared" si="27"/>
        <v>BELGRANO (CBA.)</v>
      </c>
      <c r="D237" s="77" t="s">
        <v>0</v>
      </c>
      <c r="E237" s="77" t="str">
        <f>T127</f>
        <v>TEMPERLEY</v>
      </c>
      <c r="F237" s="57"/>
      <c r="G237" s="57"/>
      <c r="H237" s="57"/>
      <c r="I237" s="77" t="str">
        <f t="shared" si="28"/>
        <v>DEF. DE BELGRANO</v>
      </c>
      <c r="J237" s="77" t="s">
        <v>0</v>
      </c>
      <c r="K237" s="77" t="str">
        <f>T145</f>
        <v>DEP. MORÓN</v>
      </c>
      <c r="L237" s="23"/>
      <c r="M237" s="23"/>
      <c r="N237" s="23"/>
      <c r="O237" s="23"/>
      <c r="P237" s="23"/>
      <c r="Q237" s="23"/>
      <c r="R237" s="11"/>
    </row>
    <row r="238" spans="3:18" ht="18.75">
      <c r="C238" s="77" t="str">
        <f t="shared" si="27"/>
        <v>SAN MARTÍN (TUC.)</v>
      </c>
      <c r="D238" s="77" t="s">
        <v>0</v>
      </c>
      <c r="E238" s="77" t="str">
        <f>T126</f>
        <v>DEP. MAIPÚ (MZA.)</v>
      </c>
      <c r="F238" s="57"/>
      <c r="G238" s="57"/>
      <c r="H238" s="57"/>
      <c r="I238" s="77" t="str">
        <f t="shared" si="28"/>
        <v>SAN TELMO</v>
      </c>
      <c r="J238" s="77" t="s">
        <v>0</v>
      </c>
      <c r="K238" s="77" t="str">
        <f>T144</f>
        <v>FERRO CARRIL OESTE</v>
      </c>
      <c r="L238" s="23"/>
      <c r="M238" s="23"/>
      <c r="N238" s="23"/>
      <c r="O238" s="23"/>
      <c r="P238" s="23"/>
      <c r="Q238" s="23"/>
      <c r="R238" s="11"/>
    </row>
    <row r="239" spans="3:18" ht="18.75">
      <c r="C239" s="77" t="str">
        <f t="shared" si="27"/>
        <v>ALTE. BROWN</v>
      </c>
      <c r="D239" s="77" t="s">
        <v>0</v>
      </c>
      <c r="E239" s="77" t="str">
        <f>T125</f>
        <v>AGROPECUARIO ARG.</v>
      </c>
      <c r="F239" s="57"/>
      <c r="G239" s="57"/>
      <c r="H239" s="57"/>
      <c r="I239" s="77" t="str">
        <f t="shared" si="28"/>
        <v>VILLA DÁLMINE</v>
      </c>
      <c r="J239" s="77" t="s">
        <v>0</v>
      </c>
      <c r="K239" s="77" t="str">
        <f>T143</f>
        <v>T. SUÁREZ</v>
      </c>
      <c r="L239" s="23"/>
      <c r="M239" s="23"/>
      <c r="N239" s="23"/>
      <c r="O239" s="23"/>
      <c r="P239" s="23"/>
      <c r="Q239" s="23"/>
      <c r="R239" s="11"/>
    </row>
    <row r="240" spans="3:18" ht="18.75">
      <c r="C240" s="77" t="str">
        <f t="shared" si="27"/>
        <v>NVA. CHICAGO</v>
      </c>
      <c r="D240" s="77" t="s">
        <v>0</v>
      </c>
      <c r="E240" s="77" t="str">
        <f>T124</f>
        <v>QUILMES A.C.</v>
      </c>
      <c r="F240" s="57"/>
      <c r="G240" s="57"/>
      <c r="H240" s="57"/>
      <c r="I240" s="77" t="str">
        <f t="shared" si="28"/>
        <v>SAN MARTÍN (S.J.)</v>
      </c>
      <c r="J240" s="77" t="s">
        <v>0</v>
      </c>
      <c r="K240" s="77" t="str">
        <f>T142</f>
        <v>G. Y ESGRIMA (J.)</v>
      </c>
      <c r="L240" s="23"/>
      <c r="M240" s="23"/>
      <c r="N240" s="23"/>
      <c r="O240" s="23"/>
      <c r="P240" s="23"/>
      <c r="Q240" s="23"/>
      <c r="R240" s="11"/>
    </row>
    <row r="241" spans="3:18" ht="18.75">
      <c r="C241" s="77" t="str">
        <f t="shared" si="27"/>
        <v>CHACARITA JRS.</v>
      </c>
      <c r="D241" s="77" t="s">
        <v>0</v>
      </c>
      <c r="E241" s="77" t="str">
        <f>T123</f>
        <v>TIGRE</v>
      </c>
      <c r="F241" s="57"/>
      <c r="G241" s="57"/>
      <c r="H241" s="57"/>
      <c r="I241" s="77" t="str">
        <f t="shared" si="28"/>
        <v>BROWN (A.)</v>
      </c>
      <c r="J241" s="77" t="s">
        <v>0</v>
      </c>
      <c r="K241" s="77" t="str">
        <f>T141</f>
        <v>INSTITUTO A.C. CBA.</v>
      </c>
      <c r="L241" s="23"/>
      <c r="M241" s="23"/>
      <c r="N241" s="23"/>
      <c r="O241" s="23"/>
      <c r="P241" s="23"/>
      <c r="Q241" s="23"/>
      <c r="R241" s="11"/>
    </row>
    <row r="242" spans="3:18" ht="18.75">
      <c r="C242" s="77" t="str">
        <f t="shared" si="27"/>
        <v>ATLANTA</v>
      </c>
      <c r="D242" s="77" t="s">
        <v>0</v>
      </c>
      <c r="E242" s="77" t="str">
        <f>T122</f>
        <v>ALVARADO (M.D.P.)</v>
      </c>
      <c r="F242" s="57"/>
      <c r="G242" s="57"/>
      <c r="H242" s="57"/>
      <c r="I242" s="77" t="str">
        <f t="shared" si="28"/>
        <v>GMO. BROWN (P.M.)</v>
      </c>
      <c r="J242" s="77" t="s">
        <v>0</v>
      </c>
      <c r="K242" s="77" t="str">
        <f>T140</f>
        <v>BARRACAS CTRAL.</v>
      </c>
      <c r="L242" s="23"/>
      <c r="M242" s="23"/>
      <c r="N242" s="23"/>
      <c r="O242" s="23"/>
      <c r="P242" s="23"/>
      <c r="Q242" s="23"/>
      <c r="R242" s="11"/>
    </row>
    <row r="243" spans="3:18" ht="18.75">
      <c r="C243" s="77" t="str">
        <f t="shared" si="27"/>
        <v>MITRE (S.E.)</v>
      </c>
      <c r="D243" s="77" t="s">
        <v>0</v>
      </c>
      <c r="E243" s="77" t="str">
        <f>T121</f>
        <v>ESTUDIANTES</v>
      </c>
      <c r="F243" s="57"/>
      <c r="G243" s="57"/>
      <c r="H243" s="57"/>
      <c r="I243" s="77" t="str">
        <f t="shared" si="28"/>
        <v>AT. DE RAFAELA</v>
      </c>
      <c r="J243" s="77" t="s">
        <v>0</v>
      </c>
      <c r="K243" s="77" t="str">
        <f>T139</f>
        <v>INDEPENDIENTE (M.)</v>
      </c>
      <c r="L243" s="23"/>
      <c r="M243" s="23"/>
      <c r="N243" s="23"/>
      <c r="O243" s="23"/>
      <c r="P243" s="23"/>
      <c r="Q243" s="23"/>
      <c r="R243" s="11"/>
    </row>
    <row r="244" spans="3:18">
      <c r="C244" s="87"/>
      <c r="D244" s="87"/>
      <c r="E244" s="87"/>
      <c r="F244" s="57"/>
      <c r="G244" s="57"/>
      <c r="H244" s="57"/>
      <c r="I244" s="87"/>
      <c r="J244" s="87"/>
      <c r="K244" s="87"/>
      <c r="L244" s="25"/>
      <c r="M244" s="25"/>
      <c r="N244" s="25"/>
      <c r="O244" s="25"/>
      <c r="P244" s="25"/>
      <c r="Q244" s="25"/>
      <c r="R244" s="11"/>
    </row>
    <row r="245" spans="3:18" ht="18">
      <c r="C245" s="73" t="s">
        <v>61</v>
      </c>
      <c r="D245" s="73"/>
      <c r="E245" s="73"/>
      <c r="F245" s="74"/>
      <c r="G245" s="57"/>
      <c r="H245" s="57"/>
      <c r="I245" s="75" t="s">
        <v>61</v>
      </c>
      <c r="J245" s="75"/>
      <c r="K245" s="75"/>
      <c r="L245" s="22"/>
      <c r="M245" s="22"/>
      <c r="N245" s="22"/>
      <c r="O245" s="22"/>
      <c r="P245" s="22"/>
      <c r="Q245" s="22"/>
      <c r="R245" s="11"/>
    </row>
    <row r="246" spans="3:18">
      <c r="C246" s="82"/>
      <c r="D246" s="82"/>
      <c r="E246" s="82"/>
      <c r="F246" s="57"/>
      <c r="G246" s="57"/>
      <c r="H246" s="57"/>
      <c r="I246" s="82"/>
      <c r="J246" s="82"/>
      <c r="K246" s="82"/>
      <c r="L246" s="24"/>
      <c r="M246" s="24"/>
      <c r="N246" s="24"/>
      <c r="O246" s="24"/>
      <c r="P246" s="24"/>
      <c r="Q246" s="24"/>
      <c r="R246" s="11"/>
    </row>
    <row r="247" spans="3:18" ht="18.75">
      <c r="C247" s="77" t="str">
        <f>T128</f>
        <v>LIBRE</v>
      </c>
      <c r="D247" s="77" t="s">
        <v>0</v>
      </c>
      <c r="E247" s="77" t="str">
        <f>T120</f>
        <v>MITRE (S.E.)</v>
      </c>
      <c r="F247" s="57"/>
      <c r="G247" s="57"/>
      <c r="H247" s="57"/>
      <c r="I247" s="77" t="str">
        <f>T146</f>
        <v>ALL BOYS</v>
      </c>
      <c r="J247" s="77" t="s">
        <v>0</v>
      </c>
      <c r="K247" s="77" t="str">
        <f>T138</f>
        <v>AT. DE RAFAELA</v>
      </c>
      <c r="L247" s="23"/>
      <c r="M247" s="23"/>
      <c r="N247" s="23"/>
      <c r="O247" s="23"/>
      <c r="P247" s="23"/>
      <c r="Q247" s="23"/>
      <c r="R247" s="11"/>
    </row>
    <row r="248" spans="3:18" ht="18.75">
      <c r="C248" s="77" t="str">
        <f t="shared" ref="C248:C254" si="29">T121</f>
        <v>ESTUDIANTES</v>
      </c>
      <c r="D248" s="77" t="s">
        <v>0</v>
      </c>
      <c r="E248" s="77" t="str">
        <f>T119</f>
        <v>ATLANTA</v>
      </c>
      <c r="F248" s="57"/>
      <c r="G248" s="57"/>
      <c r="H248" s="57"/>
      <c r="I248" s="77" t="str">
        <f t="shared" ref="I248:I254" si="30">T139</f>
        <v>INDEPENDIENTE (M.)</v>
      </c>
      <c r="J248" s="77" t="s">
        <v>0</v>
      </c>
      <c r="K248" s="77" t="str">
        <f>T137</f>
        <v>GMO. BROWN (P.M.)</v>
      </c>
      <c r="L248" s="23"/>
      <c r="M248" s="23"/>
      <c r="N248" s="23"/>
      <c r="O248" s="23"/>
      <c r="P248" s="23"/>
      <c r="Q248" s="23"/>
      <c r="R248" s="11"/>
    </row>
    <row r="249" spans="3:18" ht="18.75">
      <c r="C249" s="77" t="str">
        <f t="shared" si="29"/>
        <v>ALVARADO (M.D.P.)</v>
      </c>
      <c r="D249" s="77" t="s">
        <v>0</v>
      </c>
      <c r="E249" s="77" t="str">
        <f>T118</f>
        <v>CHACARITA JRS.</v>
      </c>
      <c r="F249" s="57"/>
      <c r="G249" s="57"/>
      <c r="H249" s="57"/>
      <c r="I249" s="77" t="str">
        <f t="shared" si="30"/>
        <v>BARRACAS CTRAL.</v>
      </c>
      <c r="J249" s="77" t="s">
        <v>0</v>
      </c>
      <c r="K249" s="77" t="str">
        <f>T136</f>
        <v>BROWN (A.)</v>
      </c>
      <c r="L249" s="23"/>
      <c r="M249" s="23"/>
      <c r="N249" s="23"/>
      <c r="O249" s="23"/>
      <c r="P249" s="23"/>
      <c r="Q249" s="23"/>
      <c r="R249" s="11"/>
    </row>
    <row r="250" spans="3:18" ht="18.75">
      <c r="C250" s="77" t="str">
        <f t="shared" si="29"/>
        <v>TIGRE</v>
      </c>
      <c r="D250" s="77" t="s">
        <v>0</v>
      </c>
      <c r="E250" s="77" t="str">
        <f>T117</f>
        <v>NVA. CHICAGO</v>
      </c>
      <c r="F250" s="57"/>
      <c r="G250" s="57"/>
      <c r="H250" s="57"/>
      <c r="I250" s="77" t="str">
        <f t="shared" si="30"/>
        <v>INSTITUTO A.C. CBA.</v>
      </c>
      <c r="J250" s="77" t="s">
        <v>0</v>
      </c>
      <c r="K250" s="77" t="str">
        <f>T135</f>
        <v>SAN MARTÍN (S.J.)</v>
      </c>
      <c r="L250" s="23"/>
      <c r="M250" s="23"/>
      <c r="N250" s="23"/>
      <c r="O250" s="23"/>
      <c r="P250" s="23"/>
      <c r="Q250" s="23"/>
      <c r="R250" s="11"/>
    </row>
    <row r="251" spans="3:18" ht="18.75">
      <c r="C251" s="77" t="str">
        <f t="shared" si="29"/>
        <v>QUILMES A.C.</v>
      </c>
      <c r="D251" s="77" t="s">
        <v>0</v>
      </c>
      <c r="E251" s="77" t="str">
        <f>T116</f>
        <v>ALTE. BROWN</v>
      </c>
      <c r="F251" s="57"/>
      <c r="G251" s="57"/>
      <c r="H251" s="57"/>
      <c r="I251" s="77" t="str">
        <f t="shared" si="30"/>
        <v>G. Y ESGRIMA (J.)</v>
      </c>
      <c r="J251" s="77" t="s">
        <v>0</v>
      </c>
      <c r="K251" s="77" t="str">
        <f>T134</f>
        <v>VILLA DÁLMINE</v>
      </c>
      <c r="L251" s="23"/>
      <c r="M251" s="23"/>
      <c r="N251" s="23"/>
      <c r="O251" s="23"/>
      <c r="P251" s="23"/>
      <c r="Q251" s="23"/>
      <c r="R251" s="11"/>
    </row>
    <row r="252" spans="3:18" ht="18.75">
      <c r="C252" s="77" t="str">
        <f t="shared" si="29"/>
        <v>AGROPECUARIO ARG.</v>
      </c>
      <c r="D252" s="77" t="s">
        <v>0</v>
      </c>
      <c r="E252" s="77" t="str">
        <f>T115</f>
        <v>SAN MARTÍN (TUC.)</v>
      </c>
      <c r="F252" s="57"/>
      <c r="G252" s="57"/>
      <c r="H252" s="57"/>
      <c r="I252" s="77" t="str">
        <f t="shared" si="30"/>
        <v>T. SUÁREZ</v>
      </c>
      <c r="J252" s="77" t="s">
        <v>0</v>
      </c>
      <c r="K252" s="77" t="str">
        <f>T133</f>
        <v>SAN TELMO</v>
      </c>
      <c r="L252" s="23"/>
      <c r="M252" s="23"/>
      <c r="N252" s="23"/>
      <c r="O252" s="23"/>
      <c r="P252" s="23"/>
      <c r="Q252" s="23"/>
      <c r="R252" s="11"/>
    </row>
    <row r="253" spans="3:18" ht="18.75">
      <c r="C253" s="77" t="str">
        <f t="shared" si="29"/>
        <v>DEP. MAIPÚ (MZA.)</v>
      </c>
      <c r="D253" s="77" t="s">
        <v>0</v>
      </c>
      <c r="E253" s="77" t="str">
        <f>T114</f>
        <v>BELGRANO (CBA.)</v>
      </c>
      <c r="F253" s="57"/>
      <c r="G253" s="57"/>
      <c r="H253" s="57"/>
      <c r="I253" s="77" t="str">
        <f t="shared" si="30"/>
        <v>FERRO CARRIL OESTE</v>
      </c>
      <c r="J253" s="77" t="s">
        <v>0</v>
      </c>
      <c r="K253" s="77" t="str">
        <f>T132</f>
        <v>DEF. DE BELGRANO</v>
      </c>
      <c r="L253" s="23"/>
      <c r="M253" s="23"/>
      <c r="N253" s="23"/>
      <c r="O253" s="23"/>
      <c r="P253" s="23"/>
      <c r="Q253" s="23"/>
      <c r="R253" s="11"/>
    </row>
    <row r="254" spans="3:18" ht="18.75">
      <c r="C254" s="77" t="str">
        <f t="shared" si="29"/>
        <v>TEMPERLEY</v>
      </c>
      <c r="D254" s="77" t="s">
        <v>0</v>
      </c>
      <c r="E254" s="77" t="str">
        <f>T113</f>
        <v>DEP. RIESTRA</v>
      </c>
      <c r="F254" s="57"/>
      <c r="G254" s="57"/>
      <c r="H254" s="57"/>
      <c r="I254" s="77" t="str">
        <f t="shared" si="30"/>
        <v>DEP. MORÓN</v>
      </c>
      <c r="J254" s="77" t="s">
        <v>0</v>
      </c>
      <c r="K254" s="77" t="str">
        <f>T131</f>
        <v>SANTAMARINA (T.)</v>
      </c>
      <c r="L254" s="23"/>
      <c r="M254" s="23"/>
      <c r="N254" s="23"/>
      <c r="O254" s="23"/>
      <c r="P254" s="23"/>
      <c r="Q254" s="23"/>
      <c r="R254" s="11"/>
    </row>
    <row r="255" spans="3:18" ht="18.75">
      <c r="C255" s="77" t="str">
        <f>T111</f>
        <v>ESTUDIANTES (R. IV)</v>
      </c>
      <c r="D255" s="77" t="s">
        <v>0</v>
      </c>
      <c r="E255" s="77" t="str">
        <f>T112</f>
        <v>G. Y ESGRIMA (M.)</v>
      </c>
      <c r="F255" s="57"/>
      <c r="G255" s="57"/>
      <c r="H255" s="57"/>
      <c r="I255" s="77" t="str">
        <f>T129</f>
        <v>GÜEMES (S.E.)</v>
      </c>
      <c r="J255" s="77" t="s">
        <v>0</v>
      </c>
      <c r="K255" s="77" t="str">
        <f>T130</f>
        <v>ALMAGRO</v>
      </c>
      <c r="L255" s="23"/>
      <c r="M255" s="23"/>
      <c r="N255" s="23"/>
      <c r="O255" s="23"/>
      <c r="P255" s="23"/>
      <c r="Q255" s="23"/>
      <c r="R255" s="11"/>
    </row>
    <row r="256" spans="3:18">
      <c r="C256" s="87"/>
      <c r="D256" s="87"/>
      <c r="E256" s="87"/>
      <c r="F256" s="57"/>
      <c r="G256" s="57"/>
      <c r="H256" s="57"/>
      <c r="I256" s="87"/>
      <c r="J256" s="87"/>
      <c r="K256" s="87"/>
      <c r="L256" s="25"/>
      <c r="M256" s="25"/>
      <c r="N256" s="25"/>
      <c r="O256" s="25"/>
      <c r="P256" s="25"/>
      <c r="Q256" s="25"/>
      <c r="R256" s="11"/>
    </row>
    <row r="257" spans="3:18" ht="18">
      <c r="C257" s="73" t="s">
        <v>62</v>
      </c>
      <c r="D257" s="73"/>
      <c r="E257" s="73"/>
      <c r="F257" s="57"/>
      <c r="G257" s="57"/>
      <c r="H257" s="57"/>
      <c r="I257" s="75" t="s">
        <v>62</v>
      </c>
      <c r="J257" s="75"/>
      <c r="K257" s="75"/>
      <c r="L257" s="22"/>
      <c r="M257" s="22"/>
      <c r="N257" s="22"/>
      <c r="O257" s="22"/>
      <c r="P257" s="22"/>
      <c r="Q257" s="22"/>
      <c r="R257" s="11"/>
    </row>
    <row r="258" spans="3:18">
      <c r="C258" s="82"/>
      <c r="D258" s="82"/>
      <c r="E258" s="82"/>
      <c r="F258" s="57"/>
      <c r="G258" s="57"/>
      <c r="H258" s="57"/>
      <c r="I258" s="82"/>
      <c r="J258" s="82"/>
      <c r="K258" s="82"/>
      <c r="L258" s="24"/>
      <c r="M258" s="24"/>
      <c r="N258" s="24"/>
      <c r="O258" s="24"/>
      <c r="P258" s="24"/>
      <c r="Q258" s="24"/>
      <c r="R258" s="11"/>
    </row>
    <row r="259" spans="3:18" ht="18.75">
      <c r="C259" s="77" t="str">
        <f t="shared" ref="C259:C267" si="31">T111</f>
        <v>ESTUDIANTES (R. IV)</v>
      </c>
      <c r="D259" s="77" t="s">
        <v>0</v>
      </c>
      <c r="E259" s="77" t="str">
        <f>T128</f>
        <v>LIBRE</v>
      </c>
      <c r="F259" s="57"/>
      <c r="G259" s="57"/>
      <c r="H259" s="57"/>
      <c r="I259" s="77" t="str">
        <f t="shared" ref="I259:I267" si="32">T129</f>
        <v>GÜEMES (S.E.)</v>
      </c>
      <c r="J259" s="77" t="s">
        <v>0</v>
      </c>
      <c r="K259" s="77" t="str">
        <f>T146</f>
        <v>ALL BOYS</v>
      </c>
      <c r="L259" s="23"/>
      <c r="M259" s="23"/>
      <c r="N259" s="23"/>
      <c r="O259" s="23"/>
      <c r="P259" s="23"/>
      <c r="Q259" s="23"/>
      <c r="R259" s="11"/>
    </row>
    <row r="260" spans="3:18" ht="18.75">
      <c r="C260" s="77" t="str">
        <f t="shared" si="31"/>
        <v>G. Y ESGRIMA (M.)</v>
      </c>
      <c r="D260" s="77" t="s">
        <v>0</v>
      </c>
      <c r="E260" s="77" t="str">
        <f>T127</f>
        <v>TEMPERLEY</v>
      </c>
      <c r="F260" s="57"/>
      <c r="G260" s="57"/>
      <c r="H260" s="57"/>
      <c r="I260" s="77" t="str">
        <f t="shared" si="32"/>
        <v>ALMAGRO</v>
      </c>
      <c r="J260" s="77" t="s">
        <v>0</v>
      </c>
      <c r="K260" s="77" t="str">
        <f>T145</f>
        <v>DEP. MORÓN</v>
      </c>
      <c r="L260" s="23"/>
      <c r="M260" s="23"/>
      <c r="N260" s="23"/>
      <c r="O260" s="23"/>
      <c r="P260" s="23"/>
      <c r="Q260" s="23"/>
      <c r="R260" s="11"/>
    </row>
    <row r="261" spans="3:18" ht="18.75">
      <c r="C261" s="77" t="str">
        <f t="shared" si="31"/>
        <v>DEP. RIESTRA</v>
      </c>
      <c r="D261" s="77" t="s">
        <v>0</v>
      </c>
      <c r="E261" s="77" t="str">
        <f>T126</f>
        <v>DEP. MAIPÚ (MZA.)</v>
      </c>
      <c r="F261" s="57"/>
      <c r="G261" s="57"/>
      <c r="H261" s="57"/>
      <c r="I261" s="77" t="str">
        <f t="shared" si="32"/>
        <v>SANTAMARINA (T.)</v>
      </c>
      <c r="J261" s="77" t="s">
        <v>0</v>
      </c>
      <c r="K261" s="77" t="str">
        <f>T144</f>
        <v>FERRO CARRIL OESTE</v>
      </c>
      <c r="L261" s="23"/>
      <c r="M261" s="23"/>
      <c r="N261" s="23"/>
      <c r="O261" s="23"/>
      <c r="P261" s="23"/>
      <c r="Q261" s="23"/>
      <c r="R261" s="11"/>
    </row>
    <row r="262" spans="3:18" ht="18.75">
      <c r="C262" s="77" t="str">
        <f t="shared" si="31"/>
        <v>BELGRANO (CBA.)</v>
      </c>
      <c r="D262" s="77" t="s">
        <v>0</v>
      </c>
      <c r="E262" s="77" t="str">
        <f>T125</f>
        <v>AGROPECUARIO ARG.</v>
      </c>
      <c r="F262" s="57"/>
      <c r="G262" s="57"/>
      <c r="H262" s="57"/>
      <c r="I262" s="77" t="str">
        <f t="shared" si="32"/>
        <v>DEF. DE BELGRANO</v>
      </c>
      <c r="J262" s="77" t="s">
        <v>0</v>
      </c>
      <c r="K262" s="77" t="str">
        <f>T143</f>
        <v>T. SUÁREZ</v>
      </c>
      <c r="L262" s="23"/>
      <c r="M262" s="23"/>
      <c r="N262" s="23"/>
      <c r="O262" s="23"/>
      <c r="P262" s="23"/>
      <c r="Q262" s="23"/>
      <c r="R262" s="11"/>
    </row>
    <row r="263" spans="3:18" ht="18.75">
      <c r="C263" s="77" t="str">
        <f t="shared" si="31"/>
        <v>SAN MARTÍN (TUC.)</v>
      </c>
      <c r="D263" s="77" t="s">
        <v>0</v>
      </c>
      <c r="E263" s="77" t="str">
        <f>T124</f>
        <v>QUILMES A.C.</v>
      </c>
      <c r="F263" s="57"/>
      <c r="G263" s="57"/>
      <c r="H263" s="57"/>
      <c r="I263" s="77" t="str">
        <f t="shared" si="32"/>
        <v>SAN TELMO</v>
      </c>
      <c r="J263" s="77" t="s">
        <v>0</v>
      </c>
      <c r="K263" s="77" t="str">
        <f>T142</f>
        <v>G. Y ESGRIMA (J.)</v>
      </c>
      <c r="L263" s="23"/>
      <c r="M263" s="23"/>
      <c r="N263" s="23"/>
      <c r="O263" s="23"/>
      <c r="P263" s="23"/>
      <c r="Q263" s="23"/>
      <c r="R263" s="11"/>
    </row>
    <row r="264" spans="3:18" ht="18.75">
      <c r="C264" s="77" t="str">
        <f t="shared" si="31"/>
        <v>ALTE. BROWN</v>
      </c>
      <c r="D264" s="77" t="s">
        <v>0</v>
      </c>
      <c r="E264" s="77" t="str">
        <f>T123</f>
        <v>TIGRE</v>
      </c>
      <c r="F264" s="57"/>
      <c r="G264" s="57"/>
      <c r="H264" s="57"/>
      <c r="I264" s="77" t="str">
        <f t="shared" si="32"/>
        <v>VILLA DÁLMINE</v>
      </c>
      <c r="J264" s="77" t="s">
        <v>0</v>
      </c>
      <c r="K264" s="77" t="str">
        <f>T141</f>
        <v>INSTITUTO A.C. CBA.</v>
      </c>
      <c r="L264" s="23"/>
      <c r="M264" s="23"/>
      <c r="N264" s="23"/>
      <c r="O264" s="23"/>
      <c r="P264" s="23"/>
      <c r="Q264" s="23"/>
      <c r="R264" s="11"/>
    </row>
    <row r="265" spans="3:18" ht="18.75">
      <c r="C265" s="77" t="str">
        <f t="shared" si="31"/>
        <v>NVA. CHICAGO</v>
      </c>
      <c r="D265" s="77" t="s">
        <v>0</v>
      </c>
      <c r="E265" s="77" t="str">
        <f>T122</f>
        <v>ALVARADO (M.D.P.)</v>
      </c>
      <c r="F265" s="57"/>
      <c r="G265" s="57"/>
      <c r="H265" s="57"/>
      <c r="I265" s="77" t="str">
        <f t="shared" si="32"/>
        <v>SAN MARTÍN (S.J.)</v>
      </c>
      <c r="J265" s="77" t="s">
        <v>0</v>
      </c>
      <c r="K265" s="77" t="str">
        <f>T140</f>
        <v>BARRACAS CTRAL.</v>
      </c>
      <c r="L265" s="23"/>
      <c r="M265" s="23"/>
      <c r="N265" s="23"/>
      <c r="O265" s="23"/>
      <c r="P265" s="23"/>
      <c r="Q265" s="23"/>
      <c r="R265" s="11"/>
    </row>
    <row r="266" spans="3:18" ht="18.75">
      <c r="C266" s="77" t="str">
        <f t="shared" si="31"/>
        <v>CHACARITA JRS.</v>
      </c>
      <c r="D266" s="77" t="s">
        <v>0</v>
      </c>
      <c r="E266" s="77" t="str">
        <f>T121</f>
        <v>ESTUDIANTES</v>
      </c>
      <c r="F266" s="57"/>
      <c r="G266" s="57"/>
      <c r="H266" s="57"/>
      <c r="I266" s="77" t="str">
        <f t="shared" si="32"/>
        <v>BROWN (A.)</v>
      </c>
      <c r="J266" s="77" t="s">
        <v>0</v>
      </c>
      <c r="K266" s="77" t="str">
        <f>T139</f>
        <v>INDEPENDIENTE (M.)</v>
      </c>
      <c r="L266" s="23"/>
      <c r="M266" s="23"/>
      <c r="N266" s="23"/>
      <c r="O266" s="23"/>
      <c r="P266" s="23"/>
      <c r="Q266" s="23"/>
      <c r="R266" s="11"/>
    </row>
    <row r="267" spans="3:18" ht="18.75">
      <c r="C267" s="77" t="str">
        <f t="shared" si="31"/>
        <v>ATLANTA</v>
      </c>
      <c r="D267" s="77" t="s">
        <v>0</v>
      </c>
      <c r="E267" s="77" t="str">
        <f>T120</f>
        <v>MITRE (S.E.)</v>
      </c>
      <c r="F267" s="57"/>
      <c r="G267" s="57"/>
      <c r="H267" s="57"/>
      <c r="I267" s="77" t="str">
        <f t="shared" si="32"/>
        <v>GMO. BROWN (P.M.)</v>
      </c>
      <c r="J267" s="77" t="s">
        <v>0</v>
      </c>
      <c r="K267" s="77" t="str">
        <f>T138</f>
        <v>AT. DE RAFAELA</v>
      </c>
      <c r="L267" s="23"/>
      <c r="M267" s="23"/>
      <c r="N267" s="23"/>
      <c r="O267" s="23"/>
      <c r="P267" s="23"/>
      <c r="Q267" s="23"/>
      <c r="R267" s="11"/>
    </row>
    <row r="268" spans="3:18">
      <c r="C268" s="87"/>
      <c r="D268" s="87"/>
      <c r="E268" s="87"/>
      <c r="F268" s="57"/>
      <c r="G268" s="57"/>
      <c r="H268" s="57"/>
      <c r="I268" s="87"/>
      <c r="J268" s="87"/>
      <c r="K268" s="87"/>
      <c r="L268" s="25"/>
      <c r="M268" s="25"/>
      <c r="N268" s="25"/>
      <c r="O268" s="25"/>
      <c r="P268" s="25"/>
      <c r="Q268" s="25"/>
      <c r="R268" s="11"/>
    </row>
    <row r="269" spans="3:18" ht="18">
      <c r="C269" s="73" t="s">
        <v>63</v>
      </c>
      <c r="D269" s="73"/>
      <c r="E269" s="73"/>
      <c r="F269" s="57"/>
      <c r="G269" s="57"/>
      <c r="H269" s="57"/>
      <c r="I269" s="75" t="s">
        <v>63</v>
      </c>
      <c r="J269" s="75"/>
      <c r="K269" s="75"/>
      <c r="L269" s="22"/>
      <c r="M269" s="22"/>
      <c r="N269" s="22"/>
      <c r="O269" s="22"/>
      <c r="P269" s="22"/>
      <c r="Q269" s="22"/>
      <c r="R269" s="11"/>
    </row>
    <row r="270" spans="3:18">
      <c r="C270" s="82"/>
      <c r="D270" s="82"/>
      <c r="E270" s="82"/>
      <c r="F270" s="57"/>
      <c r="G270" s="57"/>
      <c r="H270" s="57"/>
      <c r="I270" s="82"/>
      <c r="J270" s="82"/>
      <c r="K270" s="82"/>
      <c r="L270" s="24"/>
      <c r="M270" s="24"/>
      <c r="N270" s="24"/>
      <c r="O270" s="24"/>
      <c r="P270" s="24"/>
      <c r="Q270" s="24"/>
      <c r="R270" s="11"/>
    </row>
    <row r="271" spans="3:18" ht="18.75">
      <c r="C271" s="77" t="str">
        <f>T128</f>
        <v>LIBRE</v>
      </c>
      <c r="D271" s="77" t="s">
        <v>0</v>
      </c>
      <c r="E271" s="77" t="str">
        <f>T119</f>
        <v>ATLANTA</v>
      </c>
      <c r="F271" s="57"/>
      <c r="G271" s="57"/>
      <c r="H271" s="57"/>
      <c r="I271" s="77" t="str">
        <f>T146</f>
        <v>ALL BOYS</v>
      </c>
      <c r="J271" s="77" t="s">
        <v>0</v>
      </c>
      <c r="K271" s="77" t="str">
        <f>T137</f>
        <v>GMO. BROWN (P.M.)</v>
      </c>
      <c r="L271" s="23"/>
      <c r="M271" s="23"/>
      <c r="N271" s="23"/>
      <c r="O271" s="23"/>
      <c r="P271" s="23"/>
      <c r="Q271" s="23"/>
      <c r="R271" s="11"/>
    </row>
    <row r="272" spans="3:18" ht="18.75">
      <c r="C272" s="77" t="str">
        <f t="shared" ref="C272:C279" si="33">T120</f>
        <v>MITRE (S.E.)</v>
      </c>
      <c r="D272" s="77" t="s">
        <v>0</v>
      </c>
      <c r="E272" s="77" t="str">
        <f>T118</f>
        <v>CHACARITA JRS.</v>
      </c>
      <c r="F272" s="57"/>
      <c r="G272" s="57"/>
      <c r="H272" s="57"/>
      <c r="I272" s="77" t="str">
        <f t="shared" ref="I272:I279" si="34">T138</f>
        <v>AT. DE RAFAELA</v>
      </c>
      <c r="J272" s="77" t="s">
        <v>0</v>
      </c>
      <c r="K272" s="77" t="str">
        <f>T136</f>
        <v>BROWN (A.)</v>
      </c>
      <c r="L272" s="23"/>
      <c r="M272" s="23"/>
      <c r="N272" s="23"/>
      <c r="O272" s="23"/>
      <c r="P272" s="23"/>
      <c r="Q272" s="23"/>
      <c r="R272" s="11"/>
    </row>
    <row r="273" spans="3:18" ht="18.75">
      <c r="C273" s="77" t="str">
        <f t="shared" si="33"/>
        <v>ESTUDIANTES</v>
      </c>
      <c r="D273" s="77" t="s">
        <v>0</v>
      </c>
      <c r="E273" s="77" t="str">
        <f>T117</f>
        <v>NVA. CHICAGO</v>
      </c>
      <c r="F273" s="57"/>
      <c r="G273" s="57"/>
      <c r="H273" s="57"/>
      <c r="I273" s="77" t="str">
        <f t="shared" si="34"/>
        <v>INDEPENDIENTE (M.)</v>
      </c>
      <c r="J273" s="77" t="s">
        <v>0</v>
      </c>
      <c r="K273" s="77" t="str">
        <f>T135</f>
        <v>SAN MARTÍN (S.J.)</v>
      </c>
      <c r="L273" s="23"/>
      <c r="M273" s="23"/>
      <c r="N273" s="23"/>
      <c r="O273" s="23"/>
      <c r="P273" s="23"/>
      <c r="Q273" s="23"/>
      <c r="R273" s="11"/>
    </row>
    <row r="274" spans="3:18" ht="18.75">
      <c r="C274" s="77" t="str">
        <f t="shared" si="33"/>
        <v>ALVARADO (M.D.P.)</v>
      </c>
      <c r="D274" s="77" t="s">
        <v>0</v>
      </c>
      <c r="E274" s="77" t="str">
        <f>T116</f>
        <v>ALTE. BROWN</v>
      </c>
      <c r="F274" s="57"/>
      <c r="G274" s="57"/>
      <c r="H274" s="57"/>
      <c r="I274" s="77" t="str">
        <f t="shared" si="34"/>
        <v>BARRACAS CTRAL.</v>
      </c>
      <c r="J274" s="77" t="s">
        <v>0</v>
      </c>
      <c r="K274" s="77" t="str">
        <f>T134</f>
        <v>VILLA DÁLMINE</v>
      </c>
      <c r="L274" s="23"/>
      <c r="M274" s="23"/>
      <c r="N274" s="23"/>
      <c r="O274" s="23"/>
      <c r="P274" s="23"/>
      <c r="Q274" s="23"/>
      <c r="R274" s="11"/>
    </row>
    <row r="275" spans="3:18" ht="18.75">
      <c r="C275" s="77" t="str">
        <f t="shared" si="33"/>
        <v>TIGRE</v>
      </c>
      <c r="D275" s="77" t="s">
        <v>0</v>
      </c>
      <c r="E275" s="77" t="str">
        <f>T115</f>
        <v>SAN MARTÍN (TUC.)</v>
      </c>
      <c r="F275" s="57"/>
      <c r="G275" s="57"/>
      <c r="H275" s="57"/>
      <c r="I275" s="77" t="str">
        <f t="shared" si="34"/>
        <v>INSTITUTO A.C. CBA.</v>
      </c>
      <c r="J275" s="77" t="s">
        <v>0</v>
      </c>
      <c r="K275" s="77" t="str">
        <f>T133</f>
        <v>SAN TELMO</v>
      </c>
      <c r="L275" s="23"/>
      <c r="M275" s="23"/>
      <c r="N275" s="23"/>
      <c r="O275" s="23"/>
      <c r="P275" s="23"/>
      <c r="Q275" s="23"/>
      <c r="R275" s="11"/>
    </row>
    <row r="276" spans="3:18" ht="18.75">
      <c r="C276" s="77" t="str">
        <f t="shared" si="33"/>
        <v>QUILMES A.C.</v>
      </c>
      <c r="D276" s="77" t="s">
        <v>0</v>
      </c>
      <c r="E276" s="77" t="str">
        <f>T114</f>
        <v>BELGRANO (CBA.)</v>
      </c>
      <c r="F276" s="57"/>
      <c r="G276" s="57"/>
      <c r="H276" s="57"/>
      <c r="I276" s="77" t="str">
        <f t="shared" si="34"/>
        <v>G. Y ESGRIMA (J.)</v>
      </c>
      <c r="J276" s="77" t="s">
        <v>0</v>
      </c>
      <c r="K276" s="77" t="str">
        <f>T132</f>
        <v>DEF. DE BELGRANO</v>
      </c>
      <c r="L276" s="23"/>
      <c r="M276" s="23"/>
      <c r="N276" s="23"/>
      <c r="O276" s="23"/>
      <c r="P276" s="23"/>
      <c r="Q276" s="23"/>
      <c r="R276" s="11"/>
    </row>
    <row r="277" spans="3:18" ht="18.75">
      <c r="C277" s="77" t="str">
        <f t="shared" si="33"/>
        <v>AGROPECUARIO ARG.</v>
      </c>
      <c r="D277" s="77" t="s">
        <v>0</v>
      </c>
      <c r="E277" s="77" t="str">
        <f>T113</f>
        <v>DEP. RIESTRA</v>
      </c>
      <c r="F277" s="57"/>
      <c r="G277" s="57"/>
      <c r="H277" s="57"/>
      <c r="I277" s="77" t="str">
        <f t="shared" si="34"/>
        <v>T. SUÁREZ</v>
      </c>
      <c r="J277" s="77" t="s">
        <v>0</v>
      </c>
      <c r="K277" s="77" t="str">
        <f>T131</f>
        <v>SANTAMARINA (T.)</v>
      </c>
      <c r="L277" s="23"/>
      <c r="M277" s="23"/>
      <c r="N277" s="23"/>
      <c r="O277" s="23"/>
      <c r="P277" s="23"/>
      <c r="Q277" s="23"/>
      <c r="R277" s="11"/>
    </row>
    <row r="278" spans="3:18" ht="18.75">
      <c r="C278" s="77" t="str">
        <f t="shared" si="33"/>
        <v>DEP. MAIPÚ (MZA.)</v>
      </c>
      <c r="D278" s="77" t="s">
        <v>0</v>
      </c>
      <c r="E278" s="77" t="str">
        <f>T112</f>
        <v>G. Y ESGRIMA (M.)</v>
      </c>
      <c r="F278" s="57"/>
      <c r="G278" s="57"/>
      <c r="H278" s="57"/>
      <c r="I278" s="77" t="str">
        <f t="shared" si="34"/>
        <v>FERRO CARRIL OESTE</v>
      </c>
      <c r="J278" s="77" t="s">
        <v>0</v>
      </c>
      <c r="K278" s="77" t="str">
        <f>T130</f>
        <v>ALMAGRO</v>
      </c>
      <c r="L278" s="23"/>
      <c r="M278" s="23"/>
      <c r="N278" s="23"/>
      <c r="O278" s="23"/>
      <c r="P278" s="23"/>
      <c r="Q278" s="23"/>
      <c r="R278" s="11"/>
    </row>
    <row r="279" spans="3:18" ht="18.75">
      <c r="C279" s="77" t="str">
        <f t="shared" si="33"/>
        <v>TEMPERLEY</v>
      </c>
      <c r="D279" s="77" t="s">
        <v>0</v>
      </c>
      <c r="E279" s="77" t="str">
        <f>T111</f>
        <v>ESTUDIANTES (R. IV)</v>
      </c>
      <c r="F279" s="57"/>
      <c r="G279" s="57"/>
      <c r="H279" s="57"/>
      <c r="I279" s="77" t="str">
        <f t="shared" si="34"/>
        <v>DEP. MORÓN</v>
      </c>
      <c r="J279" s="77" t="s">
        <v>0</v>
      </c>
      <c r="K279" s="77" t="str">
        <f>T129</f>
        <v>GÜEMES (S.E.)</v>
      </c>
      <c r="L279" s="23"/>
      <c r="M279" s="23"/>
      <c r="N279" s="23"/>
      <c r="O279" s="23"/>
      <c r="P279" s="23"/>
      <c r="Q279" s="23"/>
      <c r="R279" s="11"/>
    </row>
    <row r="280" spans="3:18">
      <c r="C280" s="87"/>
      <c r="D280" s="87"/>
      <c r="E280" s="87"/>
      <c r="F280" s="57"/>
      <c r="G280" s="57"/>
      <c r="H280" s="57"/>
      <c r="I280" s="87"/>
      <c r="J280" s="87"/>
      <c r="K280" s="87"/>
      <c r="L280" s="25"/>
      <c r="M280" s="25"/>
      <c r="N280" s="25"/>
      <c r="O280" s="25"/>
      <c r="P280" s="25"/>
      <c r="Q280" s="25"/>
      <c r="R280" s="11"/>
    </row>
    <row r="281" spans="3:18" ht="18">
      <c r="C281" s="73" t="s">
        <v>64</v>
      </c>
      <c r="D281" s="73"/>
      <c r="E281" s="73"/>
      <c r="F281" s="57"/>
      <c r="G281" s="57"/>
      <c r="H281" s="57"/>
      <c r="I281" s="75" t="s">
        <v>64</v>
      </c>
      <c r="J281" s="75"/>
      <c r="K281" s="75"/>
      <c r="L281" s="22"/>
      <c r="M281" s="22"/>
      <c r="N281" s="22"/>
      <c r="O281" s="22"/>
      <c r="P281" s="22"/>
      <c r="Q281" s="22"/>
      <c r="R281" s="11"/>
    </row>
    <row r="282" spans="3:18">
      <c r="C282" s="82"/>
      <c r="D282" s="82"/>
      <c r="E282" s="82"/>
      <c r="F282" s="57"/>
      <c r="G282" s="57"/>
      <c r="H282" s="57"/>
      <c r="I282" s="82"/>
      <c r="J282" s="82"/>
      <c r="K282" s="82"/>
      <c r="L282" s="24"/>
      <c r="M282" s="24"/>
      <c r="N282" s="24"/>
      <c r="O282" s="24"/>
      <c r="P282" s="24"/>
      <c r="Q282" s="24"/>
      <c r="R282" s="11"/>
    </row>
    <row r="283" spans="3:18" ht="18.75">
      <c r="C283" s="77" t="str">
        <f>T127</f>
        <v>TEMPERLEY</v>
      </c>
      <c r="D283" s="77" t="s">
        <v>0</v>
      </c>
      <c r="E283" s="77" t="str">
        <f>T128</f>
        <v>LIBRE</v>
      </c>
      <c r="F283" s="57"/>
      <c r="G283" s="57"/>
      <c r="H283" s="57"/>
      <c r="I283" s="77" t="str">
        <f>T145</f>
        <v>DEP. MORÓN</v>
      </c>
      <c r="J283" s="77" t="s">
        <v>0</v>
      </c>
      <c r="K283" s="77" t="str">
        <f>T146</f>
        <v>ALL BOYS</v>
      </c>
      <c r="L283" s="23"/>
      <c r="M283" s="23"/>
      <c r="N283" s="23"/>
      <c r="O283" s="23"/>
      <c r="P283" s="23"/>
      <c r="Q283" s="23"/>
      <c r="R283" s="11"/>
    </row>
    <row r="284" spans="3:18" ht="18.75">
      <c r="C284" s="77" t="str">
        <f>T126</f>
        <v>DEP. MAIPÚ (MZA.)</v>
      </c>
      <c r="D284" s="77" t="s">
        <v>0</v>
      </c>
      <c r="E284" s="77" t="str">
        <f t="shared" ref="E284:E291" si="35">T111</f>
        <v>ESTUDIANTES (R. IV)</v>
      </c>
      <c r="F284" s="57"/>
      <c r="G284" s="57"/>
      <c r="H284" s="57"/>
      <c r="I284" s="77" t="str">
        <f>T144</f>
        <v>FERRO CARRIL OESTE</v>
      </c>
      <c r="J284" s="77" t="s">
        <v>0</v>
      </c>
      <c r="K284" s="77" t="str">
        <f t="shared" ref="K284:K291" si="36">T129</f>
        <v>GÜEMES (S.E.)</v>
      </c>
      <c r="L284" s="23"/>
      <c r="M284" s="23"/>
      <c r="N284" s="23"/>
      <c r="O284" s="23"/>
      <c r="P284" s="23"/>
      <c r="Q284" s="23"/>
      <c r="R284" s="11"/>
    </row>
    <row r="285" spans="3:18" ht="18.75">
      <c r="C285" s="77" t="str">
        <f>T125</f>
        <v>AGROPECUARIO ARG.</v>
      </c>
      <c r="D285" s="77" t="s">
        <v>0</v>
      </c>
      <c r="E285" s="77" t="str">
        <f t="shared" si="35"/>
        <v>G. Y ESGRIMA (M.)</v>
      </c>
      <c r="F285" s="57"/>
      <c r="G285" s="57"/>
      <c r="H285" s="57"/>
      <c r="I285" s="77" t="str">
        <f>T143</f>
        <v>T. SUÁREZ</v>
      </c>
      <c r="J285" s="77" t="s">
        <v>0</v>
      </c>
      <c r="K285" s="77" t="str">
        <f t="shared" si="36"/>
        <v>ALMAGRO</v>
      </c>
      <c r="L285" s="23"/>
      <c r="M285" s="23"/>
      <c r="N285" s="23"/>
      <c r="O285" s="23"/>
      <c r="P285" s="23"/>
      <c r="Q285" s="23"/>
      <c r="R285" s="11"/>
    </row>
    <row r="286" spans="3:18" ht="18.75">
      <c r="C286" s="77" t="str">
        <f>T124</f>
        <v>QUILMES A.C.</v>
      </c>
      <c r="D286" s="77" t="s">
        <v>0</v>
      </c>
      <c r="E286" s="77" t="str">
        <f t="shared" si="35"/>
        <v>DEP. RIESTRA</v>
      </c>
      <c r="F286" s="57"/>
      <c r="G286" s="57"/>
      <c r="H286" s="57"/>
      <c r="I286" s="77" t="str">
        <f>T142</f>
        <v>G. Y ESGRIMA (J.)</v>
      </c>
      <c r="J286" s="77" t="s">
        <v>0</v>
      </c>
      <c r="K286" s="77" t="str">
        <f t="shared" si="36"/>
        <v>SANTAMARINA (T.)</v>
      </c>
      <c r="L286" s="23"/>
      <c r="M286" s="23"/>
      <c r="N286" s="23"/>
      <c r="O286" s="23"/>
      <c r="P286" s="23"/>
      <c r="Q286" s="23"/>
      <c r="R286" s="11"/>
    </row>
    <row r="287" spans="3:18" ht="18.75">
      <c r="C287" s="77" t="str">
        <f>T123</f>
        <v>TIGRE</v>
      </c>
      <c r="D287" s="77" t="s">
        <v>0</v>
      </c>
      <c r="E287" s="77" t="str">
        <f t="shared" si="35"/>
        <v>BELGRANO (CBA.)</v>
      </c>
      <c r="F287" s="57"/>
      <c r="G287" s="57"/>
      <c r="H287" s="57"/>
      <c r="I287" s="77" t="str">
        <f>T141</f>
        <v>INSTITUTO A.C. CBA.</v>
      </c>
      <c r="J287" s="77" t="s">
        <v>0</v>
      </c>
      <c r="K287" s="77" t="str">
        <f t="shared" si="36"/>
        <v>DEF. DE BELGRANO</v>
      </c>
      <c r="L287" s="23"/>
      <c r="M287" s="23"/>
      <c r="N287" s="23"/>
      <c r="O287" s="23"/>
      <c r="P287" s="23"/>
      <c r="Q287" s="23"/>
      <c r="R287" s="11"/>
    </row>
    <row r="288" spans="3:18" ht="18.75">
      <c r="C288" s="77" t="str">
        <f>T122</f>
        <v>ALVARADO (M.D.P.)</v>
      </c>
      <c r="D288" s="77" t="s">
        <v>0</v>
      </c>
      <c r="E288" s="77" t="str">
        <f t="shared" si="35"/>
        <v>SAN MARTÍN (TUC.)</v>
      </c>
      <c r="F288" s="57"/>
      <c r="G288" s="57"/>
      <c r="H288" s="57"/>
      <c r="I288" s="77" t="str">
        <f>T140</f>
        <v>BARRACAS CTRAL.</v>
      </c>
      <c r="J288" s="77" t="s">
        <v>0</v>
      </c>
      <c r="K288" s="77" t="str">
        <f t="shared" si="36"/>
        <v>SAN TELMO</v>
      </c>
      <c r="L288" s="23"/>
      <c r="M288" s="23"/>
      <c r="N288" s="23"/>
      <c r="O288" s="23"/>
      <c r="P288" s="23"/>
      <c r="Q288" s="23"/>
      <c r="R288" s="11"/>
    </row>
    <row r="289" spans="3:18" ht="18.75">
      <c r="C289" s="77" t="str">
        <f>T121</f>
        <v>ESTUDIANTES</v>
      </c>
      <c r="D289" s="77" t="s">
        <v>0</v>
      </c>
      <c r="E289" s="77" t="str">
        <f t="shared" si="35"/>
        <v>ALTE. BROWN</v>
      </c>
      <c r="F289" s="57"/>
      <c r="G289" s="57"/>
      <c r="H289" s="57"/>
      <c r="I289" s="77" t="str">
        <f>T139</f>
        <v>INDEPENDIENTE (M.)</v>
      </c>
      <c r="J289" s="77" t="s">
        <v>0</v>
      </c>
      <c r="K289" s="77" t="str">
        <f t="shared" si="36"/>
        <v>VILLA DÁLMINE</v>
      </c>
      <c r="L289" s="23"/>
      <c r="M289" s="23"/>
      <c r="N289" s="23"/>
      <c r="O289" s="23"/>
      <c r="P289" s="23"/>
      <c r="Q289" s="23"/>
      <c r="R289" s="11"/>
    </row>
    <row r="290" spans="3:18" ht="18.75">
      <c r="C290" s="77" t="str">
        <f>T120</f>
        <v>MITRE (S.E.)</v>
      </c>
      <c r="D290" s="77" t="s">
        <v>0</v>
      </c>
      <c r="E290" s="77" t="str">
        <f t="shared" si="35"/>
        <v>NVA. CHICAGO</v>
      </c>
      <c r="F290" s="57"/>
      <c r="G290" s="57"/>
      <c r="H290" s="57"/>
      <c r="I290" s="77" t="str">
        <f>T138</f>
        <v>AT. DE RAFAELA</v>
      </c>
      <c r="J290" s="77" t="s">
        <v>0</v>
      </c>
      <c r="K290" s="77" t="str">
        <f t="shared" si="36"/>
        <v>SAN MARTÍN (S.J.)</v>
      </c>
      <c r="L290" s="23"/>
      <c r="M290" s="23"/>
      <c r="N290" s="23"/>
      <c r="O290" s="23"/>
      <c r="P290" s="23"/>
      <c r="Q290" s="23"/>
      <c r="R290" s="11"/>
    </row>
    <row r="291" spans="3:18" ht="18.75">
      <c r="C291" s="77" t="str">
        <f>T119</f>
        <v>ATLANTA</v>
      </c>
      <c r="D291" s="77" t="s">
        <v>0</v>
      </c>
      <c r="E291" s="77" t="str">
        <f t="shared" si="35"/>
        <v>CHACARITA JRS.</v>
      </c>
      <c r="F291" s="57"/>
      <c r="G291" s="57"/>
      <c r="H291" s="57"/>
      <c r="I291" s="77" t="str">
        <f>T137</f>
        <v>GMO. BROWN (P.M.)</v>
      </c>
      <c r="J291" s="77" t="s">
        <v>0</v>
      </c>
      <c r="K291" s="77" t="str">
        <f t="shared" si="36"/>
        <v>BROWN (A.)</v>
      </c>
      <c r="L291" s="23"/>
      <c r="M291" s="23"/>
      <c r="N291" s="23"/>
      <c r="O291" s="23"/>
      <c r="P291" s="23"/>
      <c r="Q291" s="23"/>
      <c r="R291" s="11"/>
    </row>
    <row r="292" spans="3:18">
      <c r="C292" s="87"/>
      <c r="D292" s="87"/>
      <c r="E292" s="87"/>
      <c r="F292" s="57"/>
      <c r="G292" s="57"/>
      <c r="H292" s="57"/>
      <c r="I292" s="87"/>
      <c r="J292" s="87"/>
      <c r="K292" s="87"/>
      <c r="L292" s="25"/>
      <c r="M292" s="25"/>
      <c r="N292" s="25"/>
      <c r="O292" s="25"/>
      <c r="P292" s="25"/>
      <c r="Q292" s="25"/>
      <c r="R292" s="11"/>
    </row>
    <row r="293" spans="3:18" ht="18">
      <c r="C293" s="73" t="s">
        <v>65</v>
      </c>
      <c r="D293" s="73"/>
      <c r="E293" s="73"/>
      <c r="F293" s="57"/>
      <c r="G293" s="57"/>
      <c r="H293" s="57"/>
      <c r="I293" s="75" t="s">
        <v>65</v>
      </c>
      <c r="J293" s="75"/>
      <c r="K293" s="75"/>
      <c r="L293" s="22"/>
      <c r="M293" s="22"/>
      <c r="N293" s="22"/>
      <c r="O293" s="22"/>
      <c r="P293" s="22"/>
      <c r="Q293" s="22"/>
      <c r="R293" s="11"/>
    </row>
    <row r="294" spans="3:18">
      <c r="C294" s="82"/>
      <c r="D294" s="82"/>
      <c r="E294" s="82"/>
      <c r="F294" s="57"/>
      <c r="G294" s="57"/>
      <c r="H294" s="57"/>
      <c r="I294" s="82"/>
      <c r="J294" s="82"/>
      <c r="K294" s="82"/>
      <c r="L294" s="24"/>
      <c r="M294" s="24"/>
      <c r="N294" s="24"/>
      <c r="O294" s="24"/>
      <c r="P294" s="24"/>
      <c r="Q294" s="24"/>
      <c r="R294" s="11"/>
    </row>
    <row r="295" spans="3:18" ht="18.75">
      <c r="C295" s="77" t="str">
        <f>T128</f>
        <v>LIBRE</v>
      </c>
      <c r="D295" s="77" t="s">
        <v>0</v>
      </c>
      <c r="E295" s="77" t="str">
        <f t="shared" ref="E295:E303" si="37">T118</f>
        <v>CHACARITA JRS.</v>
      </c>
      <c r="F295" s="57"/>
      <c r="G295" s="57"/>
      <c r="H295" s="57"/>
      <c r="I295" s="77" t="str">
        <f>T146</f>
        <v>ALL BOYS</v>
      </c>
      <c r="J295" s="77" t="s">
        <v>0</v>
      </c>
      <c r="K295" s="77" t="str">
        <f t="shared" ref="K295:K303" si="38">T136</f>
        <v>BROWN (A.)</v>
      </c>
      <c r="L295" s="23"/>
      <c r="M295" s="23"/>
      <c r="N295" s="23"/>
      <c r="O295" s="23"/>
      <c r="P295" s="23"/>
      <c r="Q295" s="23"/>
      <c r="R295" s="11"/>
    </row>
    <row r="296" spans="3:18" ht="18.75">
      <c r="C296" s="77" t="str">
        <f>T117</f>
        <v>NVA. CHICAGO</v>
      </c>
      <c r="D296" s="77" t="s">
        <v>0</v>
      </c>
      <c r="E296" s="77" t="str">
        <f t="shared" si="37"/>
        <v>ATLANTA</v>
      </c>
      <c r="F296" s="57"/>
      <c r="G296" s="57"/>
      <c r="H296" s="57"/>
      <c r="I296" s="77" t="str">
        <f>T135</f>
        <v>SAN MARTÍN (S.J.)</v>
      </c>
      <c r="J296" s="77" t="s">
        <v>0</v>
      </c>
      <c r="K296" s="77" t="str">
        <f t="shared" si="38"/>
        <v>GMO. BROWN (P.M.)</v>
      </c>
      <c r="L296" s="23"/>
      <c r="M296" s="23"/>
      <c r="N296" s="23"/>
      <c r="O296" s="23"/>
      <c r="P296" s="23"/>
      <c r="Q296" s="23"/>
      <c r="R296" s="11"/>
    </row>
    <row r="297" spans="3:18" ht="18.75">
      <c r="C297" s="77" t="str">
        <f>T116</f>
        <v>ALTE. BROWN</v>
      </c>
      <c r="D297" s="77" t="s">
        <v>0</v>
      </c>
      <c r="E297" s="77" t="str">
        <f t="shared" si="37"/>
        <v>MITRE (S.E.)</v>
      </c>
      <c r="F297" s="57"/>
      <c r="G297" s="57"/>
      <c r="H297" s="57"/>
      <c r="I297" s="77" t="str">
        <f>T134</f>
        <v>VILLA DÁLMINE</v>
      </c>
      <c r="J297" s="77" t="s">
        <v>0</v>
      </c>
      <c r="K297" s="77" t="str">
        <f t="shared" si="38"/>
        <v>AT. DE RAFAELA</v>
      </c>
      <c r="L297" s="23"/>
      <c r="M297" s="23"/>
      <c r="N297" s="23"/>
      <c r="O297" s="23"/>
      <c r="P297" s="23"/>
      <c r="Q297" s="23"/>
      <c r="R297" s="11"/>
    </row>
    <row r="298" spans="3:18" ht="18.75">
      <c r="C298" s="77" t="str">
        <f>T115</f>
        <v>SAN MARTÍN (TUC.)</v>
      </c>
      <c r="D298" s="77" t="s">
        <v>0</v>
      </c>
      <c r="E298" s="77" t="str">
        <f t="shared" si="37"/>
        <v>ESTUDIANTES</v>
      </c>
      <c r="F298" s="57"/>
      <c r="G298" s="57"/>
      <c r="H298" s="57"/>
      <c r="I298" s="77" t="str">
        <f>T133</f>
        <v>SAN TELMO</v>
      </c>
      <c r="J298" s="77" t="s">
        <v>0</v>
      </c>
      <c r="K298" s="77" t="str">
        <f t="shared" si="38"/>
        <v>INDEPENDIENTE (M.)</v>
      </c>
      <c r="L298" s="23"/>
      <c r="M298" s="23"/>
      <c r="N298" s="23"/>
      <c r="O298" s="23"/>
      <c r="P298" s="23"/>
      <c r="Q298" s="23"/>
      <c r="R298" s="11"/>
    </row>
    <row r="299" spans="3:18" ht="18.75">
      <c r="C299" s="77" t="str">
        <f>T114</f>
        <v>BELGRANO (CBA.)</v>
      </c>
      <c r="D299" s="77" t="s">
        <v>0</v>
      </c>
      <c r="E299" s="77" t="str">
        <f t="shared" si="37"/>
        <v>ALVARADO (M.D.P.)</v>
      </c>
      <c r="F299" s="57"/>
      <c r="G299" s="57"/>
      <c r="H299" s="57"/>
      <c r="I299" s="77" t="str">
        <f>T132</f>
        <v>DEF. DE BELGRANO</v>
      </c>
      <c r="J299" s="77" t="s">
        <v>0</v>
      </c>
      <c r="K299" s="77" t="str">
        <f t="shared" si="38"/>
        <v>BARRACAS CTRAL.</v>
      </c>
      <c r="L299" s="23"/>
      <c r="M299" s="23"/>
      <c r="N299" s="23"/>
      <c r="O299" s="23"/>
      <c r="P299" s="23"/>
      <c r="Q299" s="23"/>
      <c r="R299" s="11"/>
    </row>
    <row r="300" spans="3:18" ht="18.75">
      <c r="C300" s="77" t="str">
        <f>T113</f>
        <v>DEP. RIESTRA</v>
      </c>
      <c r="D300" s="77" t="s">
        <v>0</v>
      </c>
      <c r="E300" s="77" t="str">
        <f t="shared" si="37"/>
        <v>TIGRE</v>
      </c>
      <c r="F300" s="57"/>
      <c r="G300" s="57"/>
      <c r="H300" s="57"/>
      <c r="I300" s="77" t="str">
        <f>T131</f>
        <v>SANTAMARINA (T.)</v>
      </c>
      <c r="J300" s="77" t="s">
        <v>0</v>
      </c>
      <c r="K300" s="77" t="str">
        <f t="shared" si="38"/>
        <v>INSTITUTO A.C. CBA.</v>
      </c>
      <c r="L300" s="23"/>
      <c r="M300" s="23"/>
      <c r="N300" s="23"/>
      <c r="O300" s="23"/>
      <c r="P300" s="23"/>
      <c r="Q300" s="23"/>
      <c r="R300" s="11"/>
    </row>
    <row r="301" spans="3:18" ht="18.75">
      <c r="C301" s="77" t="str">
        <f>T112</f>
        <v>G. Y ESGRIMA (M.)</v>
      </c>
      <c r="D301" s="77" t="s">
        <v>0</v>
      </c>
      <c r="E301" s="77" t="str">
        <f t="shared" si="37"/>
        <v>QUILMES A.C.</v>
      </c>
      <c r="F301" s="57"/>
      <c r="G301" s="57"/>
      <c r="H301" s="57"/>
      <c r="I301" s="77" t="str">
        <f>T130</f>
        <v>ALMAGRO</v>
      </c>
      <c r="J301" s="77" t="s">
        <v>0</v>
      </c>
      <c r="K301" s="77" t="str">
        <f t="shared" si="38"/>
        <v>G. Y ESGRIMA (J.)</v>
      </c>
      <c r="L301" s="23"/>
      <c r="M301" s="23"/>
      <c r="N301" s="23"/>
      <c r="O301" s="23"/>
      <c r="P301" s="23"/>
      <c r="Q301" s="23"/>
      <c r="R301" s="11"/>
    </row>
    <row r="302" spans="3:18" ht="18.75">
      <c r="C302" s="77" t="str">
        <f>T111</f>
        <v>ESTUDIANTES (R. IV)</v>
      </c>
      <c r="D302" s="77" t="s">
        <v>0</v>
      </c>
      <c r="E302" s="77" t="str">
        <f t="shared" si="37"/>
        <v>AGROPECUARIO ARG.</v>
      </c>
      <c r="F302" s="57"/>
      <c r="G302" s="57"/>
      <c r="H302" s="57"/>
      <c r="I302" s="77" t="str">
        <f>T129</f>
        <v>GÜEMES (S.E.)</v>
      </c>
      <c r="J302" s="77" t="s">
        <v>0</v>
      </c>
      <c r="K302" s="77" t="str">
        <f t="shared" si="38"/>
        <v>T. SUÁREZ</v>
      </c>
      <c r="L302" s="23"/>
      <c r="M302" s="23"/>
      <c r="N302" s="23"/>
      <c r="O302" s="23"/>
      <c r="P302" s="23"/>
      <c r="Q302" s="23"/>
      <c r="R302" s="11"/>
    </row>
    <row r="303" spans="3:18" ht="18.75">
      <c r="C303" s="77" t="str">
        <f>T127</f>
        <v>TEMPERLEY</v>
      </c>
      <c r="D303" s="77" t="s">
        <v>0</v>
      </c>
      <c r="E303" s="77" t="str">
        <f t="shared" si="37"/>
        <v>DEP. MAIPÚ (MZA.)</v>
      </c>
      <c r="F303" s="57"/>
      <c r="G303" s="57"/>
      <c r="H303" s="57"/>
      <c r="I303" s="77" t="str">
        <f>T145</f>
        <v>DEP. MORÓN</v>
      </c>
      <c r="J303" s="77" t="s">
        <v>0</v>
      </c>
      <c r="K303" s="77" t="str">
        <f t="shared" si="38"/>
        <v>FERRO CARRIL OESTE</v>
      </c>
      <c r="L303" s="23"/>
      <c r="M303" s="23"/>
      <c r="N303" s="23"/>
      <c r="O303" s="23"/>
      <c r="P303" s="23"/>
      <c r="Q303" s="23"/>
      <c r="R303" s="11"/>
    </row>
    <row r="304" spans="3:18">
      <c r="C304" s="87"/>
      <c r="D304" s="87"/>
      <c r="E304" s="87"/>
      <c r="F304" s="57"/>
      <c r="G304" s="57"/>
      <c r="H304" s="57"/>
      <c r="I304" s="87"/>
      <c r="J304" s="87"/>
      <c r="K304" s="87"/>
      <c r="L304" s="25"/>
      <c r="M304" s="25"/>
      <c r="N304" s="25"/>
      <c r="O304" s="25"/>
      <c r="P304" s="25"/>
      <c r="Q304" s="25"/>
      <c r="R304" s="11"/>
    </row>
    <row r="305" spans="3:18" ht="18">
      <c r="C305" s="73" t="s">
        <v>66</v>
      </c>
      <c r="D305" s="73"/>
      <c r="E305" s="73"/>
      <c r="F305" s="74"/>
      <c r="G305" s="57"/>
      <c r="H305" s="57"/>
      <c r="I305" s="75" t="s">
        <v>66</v>
      </c>
      <c r="J305" s="75"/>
      <c r="K305" s="75"/>
      <c r="L305" s="22"/>
      <c r="M305" s="22"/>
      <c r="N305" s="22"/>
      <c r="O305" s="22"/>
      <c r="P305" s="22"/>
      <c r="Q305" s="22"/>
      <c r="R305" s="11"/>
    </row>
    <row r="306" spans="3:18">
      <c r="C306" s="82"/>
      <c r="D306" s="82"/>
      <c r="E306" s="82"/>
      <c r="F306" s="57"/>
      <c r="G306" s="57"/>
      <c r="H306" s="57"/>
      <c r="I306" s="82"/>
      <c r="J306" s="82"/>
      <c r="K306" s="82"/>
      <c r="L306" s="24"/>
      <c r="M306" s="24"/>
      <c r="N306" s="24"/>
      <c r="O306" s="24"/>
      <c r="P306" s="24"/>
      <c r="Q306" s="24"/>
      <c r="R306" s="11"/>
    </row>
    <row r="307" spans="3:18" ht="18.75">
      <c r="C307" s="77" t="str">
        <f>T126</f>
        <v>DEP. MAIPÚ (MZA.)</v>
      </c>
      <c r="D307" s="77" t="s">
        <v>0</v>
      </c>
      <c r="E307" s="77" t="str">
        <f>T128</f>
        <v>LIBRE</v>
      </c>
      <c r="F307" s="57"/>
      <c r="G307" s="57"/>
      <c r="H307" s="57"/>
      <c r="I307" s="77" t="str">
        <f>T144</f>
        <v>FERRO CARRIL OESTE</v>
      </c>
      <c r="J307" s="77" t="s">
        <v>0</v>
      </c>
      <c r="K307" s="77" t="str">
        <f>T146</f>
        <v>ALL BOYS</v>
      </c>
      <c r="L307" s="23"/>
      <c r="M307" s="23"/>
      <c r="N307" s="23"/>
      <c r="O307" s="23"/>
      <c r="P307" s="23"/>
      <c r="Q307" s="23"/>
      <c r="R307" s="11"/>
    </row>
    <row r="308" spans="3:18" ht="18.75">
      <c r="C308" s="77" t="str">
        <f>T125</f>
        <v>AGROPECUARIO ARG.</v>
      </c>
      <c r="D308" s="77" t="s">
        <v>0</v>
      </c>
      <c r="E308" s="77" t="str">
        <f>T127</f>
        <v>TEMPERLEY</v>
      </c>
      <c r="F308" s="57"/>
      <c r="G308" s="57"/>
      <c r="H308" s="57"/>
      <c r="I308" s="77" t="str">
        <f>T143</f>
        <v>T. SUÁREZ</v>
      </c>
      <c r="J308" s="77" t="s">
        <v>0</v>
      </c>
      <c r="K308" s="77" t="str">
        <f>T145</f>
        <v>DEP. MORÓN</v>
      </c>
      <c r="L308" s="23"/>
      <c r="M308" s="23"/>
      <c r="N308" s="23"/>
      <c r="O308" s="23"/>
      <c r="P308" s="23"/>
      <c r="Q308" s="23"/>
      <c r="R308" s="11"/>
    </row>
    <row r="309" spans="3:18" ht="18.75">
      <c r="C309" s="77" t="str">
        <f>T124</f>
        <v>QUILMES A.C.</v>
      </c>
      <c r="D309" s="77" t="s">
        <v>0</v>
      </c>
      <c r="E309" s="77" t="str">
        <f t="shared" ref="E309:E315" si="39">T111</f>
        <v>ESTUDIANTES (R. IV)</v>
      </c>
      <c r="F309" s="57"/>
      <c r="G309" s="57"/>
      <c r="H309" s="57"/>
      <c r="I309" s="77" t="str">
        <f>T142</f>
        <v>G. Y ESGRIMA (J.)</v>
      </c>
      <c r="J309" s="77" t="s">
        <v>0</v>
      </c>
      <c r="K309" s="77" t="str">
        <f t="shared" ref="K309:K315" si="40">T129</f>
        <v>GÜEMES (S.E.)</v>
      </c>
      <c r="L309" s="23"/>
      <c r="M309" s="23"/>
      <c r="N309" s="23"/>
      <c r="O309" s="23"/>
      <c r="P309" s="23"/>
      <c r="Q309" s="23"/>
      <c r="R309" s="11"/>
    </row>
    <row r="310" spans="3:18" ht="18.75">
      <c r="C310" s="77" t="str">
        <f>T123</f>
        <v>TIGRE</v>
      </c>
      <c r="D310" s="77" t="s">
        <v>0</v>
      </c>
      <c r="E310" s="77" t="str">
        <f t="shared" si="39"/>
        <v>G. Y ESGRIMA (M.)</v>
      </c>
      <c r="F310" s="57"/>
      <c r="G310" s="57"/>
      <c r="H310" s="57"/>
      <c r="I310" s="77" t="str">
        <f>T141</f>
        <v>INSTITUTO A.C. CBA.</v>
      </c>
      <c r="J310" s="77" t="s">
        <v>0</v>
      </c>
      <c r="K310" s="77" t="str">
        <f t="shared" si="40"/>
        <v>ALMAGRO</v>
      </c>
      <c r="L310" s="23"/>
      <c r="M310" s="23"/>
      <c r="N310" s="23"/>
      <c r="O310" s="23"/>
      <c r="P310" s="23"/>
      <c r="Q310" s="23"/>
      <c r="R310" s="11"/>
    </row>
    <row r="311" spans="3:18" ht="18.75">
      <c r="C311" s="77" t="str">
        <f>T122</f>
        <v>ALVARADO (M.D.P.)</v>
      </c>
      <c r="D311" s="77" t="s">
        <v>0</v>
      </c>
      <c r="E311" s="77" t="str">
        <f t="shared" si="39"/>
        <v>DEP. RIESTRA</v>
      </c>
      <c r="F311" s="57"/>
      <c r="G311" s="57"/>
      <c r="H311" s="57"/>
      <c r="I311" s="77" t="str">
        <f>T140</f>
        <v>BARRACAS CTRAL.</v>
      </c>
      <c r="J311" s="77" t="s">
        <v>0</v>
      </c>
      <c r="K311" s="77" t="str">
        <f t="shared" si="40"/>
        <v>SANTAMARINA (T.)</v>
      </c>
      <c r="L311" s="23"/>
      <c r="M311" s="23"/>
      <c r="N311" s="23"/>
      <c r="O311" s="23"/>
      <c r="P311" s="23"/>
      <c r="Q311" s="23"/>
      <c r="R311" s="11"/>
    </row>
    <row r="312" spans="3:18" ht="18.75">
      <c r="C312" s="77" t="str">
        <f>T121</f>
        <v>ESTUDIANTES</v>
      </c>
      <c r="D312" s="77" t="s">
        <v>0</v>
      </c>
      <c r="E312" s="77" t="str">
        <f t="shared" si="39"/>
        <v>BELGRANO (CBA.)</v>
      </c>
      <c r="F312" s="57"/>
      <c r="G312" s="57"/>
      <c r="H312" s="57"/>
      <c r="I312" s="77" t="str">
        <f>T139</f>
        <v>INDEPENDIENTE (M.)</v>
      </c>
      <c r="J312" s="77" t="s">
        <v>0</v>
      </c>
      <c r="K312" s="77" t="str">
        <f t="shared" si="40"/>
        <v>DEF. DE BELGRANO</v>
      </c>
      <c r="L312" s="23"/>
      <c r="M312" s="23"/>
      <c r="N312" s="23"/>
      <c r="O312" s="23"/>
      <c r="P312" s="23"/>
      <c r="Q312" s="23"/>
      <c r="R312" s="11"/>
    </row>
    <row r="313" spans="3:18" ht="18.75">
      <c r="C313" s="77" t="str">
        <f>T120</f>
        <v>MITRE (S.E.)</v>
      </c>
      <c r="D313" s="77" t="s">
        <v>0</v>
      </c>
      <c r="E313" s="77" t="str">
        <f t="shared" si="39"/>
        <v>SAN MARTÍN (TUC.)</v>
      </c>
      <c r="F313" s="57"/>
      <c r="G313" s="57"/>
      <c r="H313" s="57"/>
      <c r="I313" s="77" t="str">
        <f>T138</f>
        <v>AT. DE RAFAELA</v>
      </c>
      <c r="J313" s="77" t="s">
        <v>0</v>
      </c>
      <c r="K313" s="77" t="str">
        <f t="shared" si="40"/>
        <v>SAN TELMO</v>
      </c>
      <c r="L313" s="23"/>
      <c r="M313" s="23"/>
      <c r="N313" s="23"/>
      <c r="O313" s="23"/>
      <c r="P313" s="23"/>
      <c r="Q313" s="23"/>
      <c r="R313" s="11"/>
    </row>
    <row r="314" spans="3:18" ht="18.75">
      <c r="C314" s="77" t="str">
        <f>T119</f>
        <v>ATLANTA</v>
      </c>
      <c r="D314" s="77" t="s">
        <v>0</v>
      </c>
      <c r="E314" s="77" t="str">
        <f t="shared" si="39"/>
        <v>ALTE. BROWN</v>
      </c>
      <c r="F314" s="57"/>
      <c r="G314" s="57"/>
      <c r="H314" s="57"/>
      <c r="I314" s="77" t="str">
        <f>T137</f>
        <v>GMO. BROWN (P.M.)</v>
      </c>
      <c r="J314" s="77" t="s">
        <v>0</v>
      </c>
      <c r="K314" s="77" t="str">
        <f t="shared" si="40"/>
        <v>VILLA DÁLMINE</v>
      </c>
      <c r="L314" s="23"/>
      <c r="M314" s="23"/>
      <c r="N314" s="23"/>
      <c r="O314" s="23"/>
      <c r="P314" s="23"/>
      <c r="Q314" s="23"/>
      <c r="R314" s="11"/>
    </row>
    <row r="315" spans="3:18" ht="18.75">
      <c r="C315" s="77" t="str">
        <f>T118</f>
        <v>CHACARITA JRS.</v>
      </c>
      <c r="D315" s="77" t="s">
        <v>0</v>
      </c>
      <c r="E315" s="77" t="str">
        <f t="shared" si="39"/>
        <v>NVA. CHICAGO</v>
      </c>
      <c r="F315" s="57"/>
      <c r="G315" s="57"/>
      <c r="H315" s="57"/>
      <c r="I315" s="77" t="str">
        <f>T136</f>
        <v>BROWN (A.)</v>
      </c>
      <c r="J315" s="77" t="s">
        <v>0</v>
      </c>
      <c r="K315" s="77" t="str">
        <f t="shared" si="40"/>
        <v>SAN MARTÍN (S.J.)</v>
      </c>
      <c r="L315" s="23"/>
      <c r="M315" s="23"/>
      <c r="N315" s="23"/>
      <c r="O315" s="23"/>
      <c r="P315" s="23"/>
      <c r="Q315" s="23"/>
      <c r="R315" s="11"/>
    </row>
    <row r="316" spans="3:18">
      <c r="C316" s="87"/>
      <c r="D316" s="87"/>
      <c r="E316" s="87"/>
      <c r="F316" s="57"/>
      <c r="G316" s="57"/>
      <c r="H316" s="57"/>
      <c r="I316" s="87"/>
      <c r="J316" s="87"/>
      <c r="K316" s="87"/>
      <c r="L316" s="25"/>
      <c r="M316" s="25"/>
      <c r="N316" s="25"/>
      <c r="O316" s="25"/>
      <c r="P316" s="25"/>
      <c r="Q316" s="25"/>
      <c r="R316" s="11"/>
    </row>
    <row r="317" spans="3:18" ht="18">
      <c r="C317" s="73" t="s">
        <v>67</v>
      </c>
      <c r="D317" s="73"/>
      <c r="E317" s="73"/>
      <c r="F317" s="57"/>
      <c r="G317" s="57"/>
      <c r="H317" s="57"/>
      <c r="I317" s="75" t="s">
        <v>67</v>
      </c>
      <c r="J317" s="75"/>
      <c r="K317" s="75"/>
      <c r="L317" s="22"/>
      <c r="M317" s="22"/>
      <c r="N317" s="22"/>
      <c r="O317" s="22"/>
      <c r="P317" s="22"/>
      <c r="Q317" s="22"/>
    </row>
    <row r="318" spans="3:18">
      <c r="C318" s="82"/>
      <c r="D318" s="82"/>
      <c r="E318" s="82"/>
      <c r="F318" s="57"/>
      <c r="G318" s="57"/>
      <c r="H318" s="57"/>
      <c r="I318" s="82"/>
      <c r="J318" s="82"/>
      <c r="K318" s="82"/>
      <c r="L318" s="24"/>
      <c r="M318" s="24"/>
      <c r="N318" s="24"/>
      <c r="O318" s="24"/>
      <c r="P318" s="24"/>
      <c r="Q318" s="24"/>
    </row>
    <row r="319" spans="3:18" ht="18.75">
      <c r="C319" s="77" t="str">
        <f>T128</f>
        <v>LIBRE</v>
      </c>
      <c r="D319" s="77" t="s">
        <v>0</v>
      </c>
      <c r="E319" s="77" t="str">
        <f t="shared" ref="E319:E327" si="41">T117</f>
        <v>NVA. CHICAGO</v>
      </c>
      <c r="F319" s="74"/>
      <c r="G319" s="57"/>
      <c r="H319" s="57"/>
      <c r="I319" s="77" t="str">
        <f>T146</f>
        <v>ALL BOYS</v>
      </c>
      <c r="J319" s="77" t="s">
        <v>0</v>
      </c>
      <c r="K319" s="77" t="str">
        <f t="shared" ref="K319:K327" si="42">T135</f>
        <v>SAN MARTÍN (S.J.)</v>
      </c>
      <c r="L319" s="23"/>
      <c r="M319" s="23"/>
      <c r="N319" s="23"/>
      <c r="O319" s="23"/>
      <c r="P319" s="23"/>
      <c r="Q319" s="23"/>
    </row>
    <row r="320" spans="3:18" ht="18.75">
      <c r="C320" s="77" t="str">
        <f>T116</f>
        <v>ALTE. BROWN</v>
      </c>
      <c r="D320" s="77" t="s">
        <v>0</v>
      </c>
      <c r="E320" s="77" t="str">
        <f t="shared" si="41"/>
        <v>CHACARITA JRS.</v>
      </c>
      <c r="F320" s="74"/>
      <c r="G320" s="57"/>
      <c r="H320" s="57"/>
      <c r="I320" s="77" t="str">
        <f>T134</f>
        <v>VILLA DÁLMINE</v>
      </c>
      <c r="J320" s="77" t="s">
        <v>0</v>
      </c>
      <c r="K320" s="77" t="str">
        <f t="shared" si="42"/>
        <v>BROWN (A.)</v>
      </c>
      <c r="L320" s="23"/>
      <c r="M320" s="23"/>
      <c r="N320" s="23"/>
      <c r="O320" s="23"/>
      <c r="P320" s="23"/>
      <c r="Q320" s="23"/>
    </row>
    <row r="321" spans="3:17" ht="18.75">
      <c r="C321" s="77" t="str">
        <f>T115</f>
        <v>SAN MARTÍN (TUC.)</v>
      </c>
      <c r="D321" s="77" t="s">
        <v>0</v>
      </c>
      <c r="E321" s="77" t="str">
        <f t="shared" si="41"/>
        <v>ATLANTA</v>
      </c>
      <c r="F321" s="74"/>
      <c r="G321" s="57"/>
      <c r="H321" s="57"/>
      <c r="I321" s="77" t="str">
        <f>T133</f>
        <v>SAN TELMO</v>
      </c>
      <c r="J321" s="77" t="s">
        <v>0</v>
      </c>
      <c r="K321" s="77" t="str">
        <f t="shared" si="42"/>
        <v>GMO. BROWN (P.M.)</v>
      </c>
      <c r="L321" s="23"/>
      <c r="M321" s="23"/>
      <c r="N321" s="23"/>
      <c r="O321" s="23"/>
      <c r="P321" s="23"/>
      <c r="Q321" s="23"/>
    </row>
    <row r="322" spans="3:17" ht="18.75">
      <c r="C322" s="77" t="str">
        <f>T114</f>
        <v>BELGRANO (CBA.)</v>
      </c>
      <c r="D322" s="77" t="s">
        <v>0</v>
      </c>
      <c r="E322" s="77" t="str">
        <f t="shared" si="41"/>
        <v>MITRE (S.E.)</v>
      </c>
      <c r="F322" s="74"/>
      <c r="G322" s="57"/>
      <c r="H322" s="57"/>
      <c r="I322" s="77" t="str">
        <f>T132</f>
        <v>DEF. DE BELGRANO</v>
      </c>
      <c r="J322" s="77" t="s">
        <v>0</v>
      </c>
      <c r="K322" s="77" t="str">
        <f t="shared" si="42"/>
        <v>AT. DE RAFAELA</v>
      </c>
      <c r="L322" s="23"/>
      <c r="M322" s="23"/>
      <c r="N322" s="23"/>
      <c r="O322" s="23"/>
      <c r="P322" s="23"/>
      <c r="Q322" s="23"/>
    </row>
    <row r="323" spans="3:17" ht="18.75">
      <c r="C323" s="77" t="str">
        <f>T113</f>
        <v>DEP. RIESTRA</v>
      </c>
      <c r="D323" s="77" t="s">
        <v>0</v>
      </c>
      <c r="E323" s="77" t="str">
        <f t="shared" si="41"/>
        <v>ESTUDIANTES</v>
      </c>
      <c r="F323" s="74"/>
      <c r="G323" s="57"/>
      <c r="H323" s="57"/>
      <c r="I323" s="77" t="str">
        <f>T131</f>
        <v>SANTAMARINA (T.)</v>
      </c>
      <c r="J323" s="77" t="s">
        <v>0</v>
      </c>
      <c r="K323" s="77" t="str">
        <f t="shared" si="42"/>
        <v>INDEPENDIENTE (M.)</v>
      </c>
      <c r="L323" s="23"/>
      <c r="M323" s="23"/>
      <c r="N323" s="23"/>
      <c r="O323" s="23"/>
      <c r="P323" s="23"/>
      <c r="Q323" s="23"/>
    </row>
    <row r="324" spans="3:17" ht="18.75">
      <c r="C324" s="77" t="str">
        <f>T112</f>
        <v>G. Y ESGRIMA (M.)</v>
      </c>
      <c r="D324" s="77" t="s">
        <v>0</v>
      </c>
      <c r="E324" s="77" t="str">
        <f t="shared" si="41"/>
        <v>ALVARADO (M.D.P.)</v>
      </c>
      <c r="F324" s="74"/>
      <c r="G324" s="57"/>
      <c r="H324" s="57"/>
      <c r="I324" s="77" t="str">
        <f>T130</f>
        <v>ALMAGRO</v>
      </c>
      <c r="J324" s="77" t="s">
        <v>0</v>
      </c>
      <c r="K324" s="77" t="str">
        <f t="shared" si="42"/>
        <v>BARRACAS CTRAL.</v>
      </c>
      <c r="L324" s="23"/>
      <c r="M324" s="23"/>
      <c r="N324" s="23"/>
      <c r="O324" s="23"/>
      <c r="P324" s="23"/>
      <c r="Q324" s="23"/>
    </row>
    <row r="325" spans="3:17" ht="18.75">
      <c r="C325" s="77" t="str">
        <f>T111</f>
        <v>ESTUDIANTES (R. IV)</v>
      </c>
      <c r="D325" s="77" t="s">
        <v>0</v>
      </c>
      <c r="E325" s="77" t="str">
        <f t="shared" si="41"/>
        <v>TIGRE</v>
      </c>
      <c r="F325" s="74"/>
      <c r="G325" s="57"/>
      <c r="H325" s="57"/>
      <c r="I325" s="77" t="str">
        <f>T129</f>
        <v>GÜEMES (S.E.)</v>
      </c>
      <c r="J325" s="77" t="s">
        <v>0</v>
      </c>
      <c r="K325" s="77" t="str">
        <f t="shared" si="42"/>
        <v>INSTITUTO A.C. CBA.</v>
      </c>
      <c r="L325" s="23"/>
      <c r="M325" s="23"/>
      <c r="N325" s="23"/>
      <c r="O325" s="23"/>
      <c r="P325" s="23"/>
      <c r="Q325" s="23"/>
    </row>
    <row r="326" spans="3:17" ht="18.75">
      <c r="C326" s="77" t="str">
        <f>T127</f>
        <v>TEMPERLEY</v>
      </c>
      <c r="D326" s="77" t="s">
        <v>0</v>
      </c>
      <c r="E326" s="77" t="str">
        <f t="shared" si="41"/>
        <v>QUILMES A.C.</v>
      </c>
      <c r="F326" s="74"/>
      <c r="G326" s="57"/>
      <c r="H326" s="57"/>
      <c r="I326" s="77" t="str">
        <f>T145</f>
        <v>DEP. MORÓN</v>
      </c>
      <c r="J326" s="77" t="s">
        <v>0</v>
      </c>
      <c r="K326" s="77" t="str">
        <f t="shared" si="42"/>
        <v>G. Y ESGRIMA (J.)</v>
      </c>
      <c r="L326" s="23"/>
      <c r="M326" s="23"/>
      <c r="N326" s="23"/>
      <c r="O326" s="23"/>
      <c r="P326" s="23"/>
      <c r="Q326" s="23"/>
    </row>
    <row r="327" spans="3:17" ht="18.75">
      <c r="C327" s="77" t="str">
        <f>T126</f>
        <v>DEP. MAIPÚ (MZA.)</v>
      </c>
      <c r="D327" s="77" t="s">
        <v>0</v>
      </c>
      <c r="E327" s="77" t="str">
        <f t="shared" si="41"/>
        <v>AGROPECUARIO ARG.</v>
      </c>
      <c r="F327" s="74"/>
      <c r="G327" s="57"/>
      <c r="H327" s="57"/>
      <c r="I327" s="77" t="str">
        <f>T144</f>
        <v>FERRO CARRIL OESTE</v>
      </c>
      <c r="J327" s="77" t="s">
        <v>0</v>
      </c>
      <c r="K327" s="77" t="str">
        <f t="shared" si="42"/>
        <v>T. SUÁREZ</v>
      </c>
      <c r="L327" s="23"/>
      <c r="M327" s="23"/>
      <c r="N327" s="23"/>
      <c r="O327" s="23"/>
      <c r="P327" s="23"/>
      <c r="Q327" s="23"/>
    </row>
    <row r="328" spans="3:17">
      <c r="C328" s="87"/>
      <c r="D328" s="87"/>
      <c r="E328" s="87"/>
      <c r="F328" s="74"/>
      <c r="G328" s="57"/>
      <c r="H328" s="57"/>
      <c r="I328" s="87"/>
      <c r="J328" s="87"/>
      <c r="K328" s="87"/>
      <c r="L328" s="25"/>
      <c r="M328" s="25"/>
      <c r="N328" s="25"/>
      <c r="O328" s="25"/>
      <c r="P328" s="25"/>
      <c r="Q328" s="25"/>
    </row>
    <row r="329" spans="3:17" ht="18">
      <c r="C329" s="73" t="s">
        <v>68</v>
      </c>
      <c r="D329" s="73"/>
      <c r="E329" s="73"/>
      <c r="F329" s="74"/>
      <c r="G329" s="57"/>
      <c r="H329" s="57"/>
      <c r="I329" s="75" t="s">
        <v>68</v>
      </c>
      <c r="J329" s="75"/>
      <c r="K329" s="75"/>
      <c r="L329" s="22"/>
      <c r="M329" s="22"/>
      <c r="N329" s="22"/>
      <c r="O329" s="22"/>
      <c r="P329" s="22"/>
      <c r="Q329" s="22"/>
    </row>
    <row r="330" spans="3:17" ht="12.95" customHeight="1">
      <c r="C330" s="82"/>
      <c r="D330" s="82"/>
      <c r="E330" s="82"/>
      <c r="F330" s="74"/>
      <c r="G330" s="57"/>
      <c r="H330" s="57"/>
      <c r="I330" s="82"/>
      <c r="J330" s="82"/>
      <c r="K330" s="82"/>
      <c r="L330" s="24"/>
      <c r="M330" s="24"/>
      <c r="N330" s="24"/>
      <c r="O330" s="24"/>
      <c r="P330" s="24"/>
      <c r="Q330" s="24"/>
    </row>
    <row r="331" spans="3:17" ht="18.75">
      <c r="C331" s="77" t="str">
        <f>T125</f>
        <v>AGROPECUARIO ARG.</v>
      </c>
      <c r="D331" s="77" t="s">
        <v>0</v>
      </c>
      <c r="E331" s="77" t="str">
        <f>T128</f>
        <v>LIBRE</v>
      </c>
      <c r="F331" s="74"/>
      <c r="G331" s="57"/>
      <c r="H331" s="57"/>
      <c r="I331" s="77" t="str">
        <f>T143</f>
        <v>T. SUÁREZ</v>
      </c>
      <c r="J331" s="77" t="s">
        <v>0</v>
      </c>
      <c r="K331" s="77" t="str">
        <f>T146</f>
        <v>ALL BOYS</v>
      </c>
      <c r="L331" s="23"/>
      <c r="M331" s="23"/>
      <c r="N331" s="23"/>
      <c r="O331" s="23"/>
      <c r="P331" s="23"/>
      <c r="Q331" s="23"/>
    </row>
    <row r="332" spans="3:17" ht="18.75">
      <c r="C332" s="77" t="str">
        <f>T124</f>
        <v>QUILMES A.C.</v>
      </c>
      <c r="D332" s="77" t="s">
        <v>0</v>
      </c>
      <c r="E332" s="77" t="str">
        <f>T126</f>
        <v>DEP. MAIPÚ (MZA.)</v>
      </c>
      <c r="F332" s="74"/>
      <c r="G332" s="57"/>
      <c r="H332" s="57"/>
      <c r="I332" s="77" t="str">
        <f>T142</f>
        <v>G. Y ESGRIMA (J.)</v>
      </c>
      <c r="J332" s="77" t="s">
        <v>0</v>
      </c>
      <c r="K332" s="77" t="str">
        <f>T144</f>
        <v>FERRO CARRIL OESTE</v>
      </c>
      <c r="L332" s="23"/>
      <c r="M332" s="23"/>
      <c r="N332" s="23"/>
      <c r="O332" s="23"/>
      <c r="P332" s="23"/>
      <c r="Q332" s="23"/>
    </row>
    <row r="333" spans="3:17" ht="18.75">
      <c r="C333" s="77" t="str">
        <f>T123</f>
        <v>TIGRE</v>
      </c>
      <c r="D333" s="77" t="s">
        <v>0</v>
      </c>
      <c r="E333" s="77" t="str">
        <f>T127</f>
        <v>TEMPERLEY</v>
      </c>
      <c r="F333" s="74"/>
      <c r="G333" s="57"/>
      <c r="H333" s="57"/>
      <c r="I333" s="77" t="str">
        <f>T141</f>
        <v>INSTITUTO A.C. CBA.</v>
      </c>
      <c r="J333" s="77" t="s">
        <v>0</v>
      </c>
      <c r="K333" s="77" t="str">
        <f>T145</f>
        <v>DEP. MORÓN</v>
      </c>
      <c r="L333" s="23"/>
      <c r="M333" s="23"/>
      <c r="N333" s="23"/>
      <c r="O333" s="23"/>
      <c r="P333" s="23"/>
      <c r="Q333" s="23"/>
    </row>
    <row r="334" spans="3:17" ht="18.75">
      <c r="C334" s="77" t="str">
        <f>T122</f>
        <v>ALVARADO (M.D.P.)</v>
      </c>
      <c r="D334" s="77" t="s">
        <v>0</v>
      </c>
      <c r="E334" s="77" t="str">
        <f t="shared" ref="E334:E339" si="43">T111</f>
        <v>ESTUDIANTES (R. IV)</v>
      </c>
      <c r="F334" s="74"/>
      <c r="G334" s="57"/>
      <c r="H334" s="57"/>
      <c r="I334" s="77" t="str">
        <f>T140</f>
        <v>BARRACAS CTRAL.</v>
      </c>
      <c r="J334" s="77" t="s">
        <v>0</v>
      </c>
      <c r="K334" s="77" t="str">
        <f t="shared" ref="K334:K339" si="44">T129</f>
        <v>GÜEMES (S.E.)</v>
      </c>
      <c r="L334" s="23"/>
      <c r="M334" s="23"/>
      <c r="N334" s="23"/>
      <c r="O334" s="23"/>
      <c r="P334" s="23"/>
      <c r="Q334" s="23"/>
    </row>
    <row r="335" spans="3:17" ht="18.75">
      <c r="C335" s="77" t="str">
        <f>T121</f>
        <v>ESTUDIANTES</v>
      </c>
      <c r="D335" s="77" t="s">
        <v>0</v>
      </c>
      <c r="E335" s="77" t="str">
        <f t="shared" si="43"/>
        <v>G. Y ESGRIMA (M.)</v>
      </c>
      <c r="F335" s="74"/>
      <c r="G335" s="57"/>
      <c r="H335" s="57"/>
      <c r="I335" s="77" t="str">
        <f>T139</f>
        <v>INDEPENDIENTE (M.)</v>
      </c>
      <c r="J335" s="77" t="s">
        <v>0</v>
      </c>
      <c r="K335" s="77" t="str">
        <f t="shared" si="44"/>
        <v>ALMAGRO</v>
      </c>
      <c r="L335" s="23"/>
      <c r="M335" s="23"/>
      <c r="N335" s="23"/>
      <c r="O335" s="23"/>
      <c r="P335" s="23"/>
      <c r="Q335" s="23"/>
    </row>
    <row r="336" spans="3:17" ht="18.75">
      <c r="C336" s="77" t="str">
        <f>T120</f>
        <v>MITRE (S.E.)</v>
      </c>
      <c r="D336" s="77" t="s">
        <v>0</v>
      </c>
      <c r="E336" s="77" t="str">
        <f t="shared" si="43"/>
        <v>DEP. RIESTRA</v>
      </c>
      <c r="F336" s="74"/>
      <c r="G336" s="57"/>
      <c r="H336" s="57"/>
      <c r="I336" s="77" t="str">
        <f>T138</f>
        <v>AT. DE RAFAELA</v>
      </c>
      <c r="J336" s="77" t="s">
        <v>0</v>
      </c>
      <c r="K336" s="77" t="str">
        <f t="shared" si="44"/>
        <v>SANTAMARINA (T.)</v>
      </c>
      <c r="L336" s="23"/>
      <c r="M336" s="23"/>
      <c r="N336" s="23"/>
      <c r="O336" s="23"/>
      <c r="P336" s="23"/>
      <c r="Q336" s="23"/>
    </row>
    <row r="337" spans="3:23" ht="18.75">
      <c r="C337" s="77" t="str">
        <f>T119</f>
        <v>ATLANTA</v>
      </c>
      <c r="D337" s="77" t="s">
        <v>0</v>
      </c>
      <c r="E337" s="77" t="str">
        <f t="shared" si="43"/>
        <v>BELGRANO (CBA.)</v>
      </c>
      <c r="F337" s="74"/>
      <c r="G337" s="57"/>
      <c r="H337" s="57"/>
      <c r="I337" s="77" t="str">
        <f>T137</f>
        <v>GMO. BROWN (P.M.)</v>
      </c>
      <c r="J337" s="77" t="s">
        <v>0</v>
      </c>
      <c r="K337" s="77" t="str">
        <f t="shared" si="44"/>
        <v>DEF. DE BELGRANO</v>
      </c>
      <c r="L337" s="23"/>
      <c r="M337" s="23"/>
      <c r="N337" s="23"/>
      <c r="O337" s="23"/>
      <c r="P337" s="23"/>
      <c r="Q337" s="23"/>
      <c r="W337" s="1"/>
    </row>
    <row r="338" spans="3:23" ht="18.75">
      <c r="C338" s="77" t="str">
        <f>T118</f>
        <v>CHACARITA JRS.</v>
      </c>
      <c r="D338" s="77" t="s">
        <v>0</v>
      </c>
      <c r="E338" s="77" t="str">
        <f t="shared" si="43"/>
        <v>SAN MARTÍN (TUC.)</v>
      </c>
      <c r="F338" s="74"/>
      <c r="G338" s="57"/>
      <c r="H338" s="57"/>
      <c r="I338" s="77" t="str">
        <f>T136</f>
        <v>BROWN (A.)</v>
      </c>
      <c r="J338" s="77" t="s">
        <v>0</v>
      </c>
      <c r="K338" s="77" t="str">
        <f t="shared" si="44"/>
        <v>SAN TELMO</v>
      </c>
      <c r="L338" s="23"/>
      <c r="M338" s="23"/>
      <c r="N338" s="23"/>
      <c r="O338" s="23"/>
      <c r="P338" s="23"/>
      <c r="Q338" s="23"/>
    </row>
    <row r="339" spans="3:23" ht="18.75">
      <c r="C339" s="77" t="str">
        <f>T117</f>
        <v>NVA. CHICAGO</v>
      </c>
      <c r="D339" s="77" t="s">
        <v>0</v>
      </c>
      <c r="E339" s="77" t="str">
        <f t="shared" si="43"/>
        <v>ALTE. BROWN</v>
      </c>
      <c r="F339" s="74"/>
      <c r="G339" s="57"/>
      <c r="H339" s="57"/>
      <c r="I339" s="77" t="str">
        <f>T135</f>
        <v>SAN MARTÍN (S.J.)</v>
      </c>
      <c r="J339" s="77" t="s">
        <v>0</v>
      </c>
      <c r="K339" s="77" t="str">
        <f t="shared" si="44"/>
        <v>VILLA DÁLMINE</v>
      </c>
      <c r="L339" s="23"/>
      <c r="M339" s="23"/>
      <c r="N339" s="23"/>
      <c r="O339" s="23"/>
      <c r="P339" s="23"/>
      <c r="Q339" s="23"/>
    </row>
    <row r="340" spans="3:23">
      <c r="C340" s="82"/>
      <c r="D340" s="82"/>
      <c r="E340" s="82"/>
      <c r="F340" s="57"/>
      <c r="G340" s="57"/>
      <c r="H340" s="57"/>
      <c r="I340" s="82"/>
      <c r="J340" s="82"/>
      <c r="K340" s="82"/>
      <c r="L340" s="24"/>
      <c r="M340" s="24"/>
      <c r="N340" s="24"/>
      <c r="O340" s="24"/>
      <c r="P340" s="24"/>
      <c r="Q340" s="24"/>
    </row>
    <row r="341" spans="3:23" ht="18">
      <c r="C341" s="73" t="s">
        <v>69</v>
      </c>
      <c r="D341" s="73"/>
      <c r="E341" s="73"/>
      <c r="F341" s="57"/>
      <c r="G341" s="57"/>
      <c r="H341" s="57"/>
      <c r="I341" s="75" t="s">
        <v>69</v>
      </c>
      <c r="J341" s="75"/>
      <c r="K341" s="75"/>
      <c r="L341" s="22"/>
      <c r="M341" s="22"/>
      <c r="N341" s="22"/>
      <c r="O341" s="22"/>
      <c r="P341" s="22"/>
      <c r="Q341" s="22"/>
    </row>
    <row r="342" spans="3:23">
      <c r="C342" s="82"/>
      <c r="D342" s="82"/>
      <c r="E342" s="82"/>
      <c r="F342" s="57"/>
      <c r="G342" s="57"/>
      <c r="H342" s="57"/>
      <c r="I342" s="82"/>
      <c r="J342" s="82"/>
      <c r="K342" s="82"/>
      <c r="L342" s="24"/>
      <c r="M342" s="24"/>
      <c r="N342" s="24"/>
      <c r="O342" s="24"/>
      <c r="P342" s="24"/>
      <c r="Q342" s="24"/>
    </row>
    <row r="343" spans="3:23" ht="18.75">
      <c r="C343" s="77" t="str">
        <f>T128</f>
        <v>LIBRE</v>
      </c>
      <c r="D343" s="77" t="s">
        <v>0</v>
      </c>
      <c r="E343" s="77" t="str">
        <f t="shared" ref="E343:E351" si="45">T116</f>
        <v>ALTE. BROWN</v>
      </c>
      <c r="F343" s="57"/>
      <c r="G343" s="57"/>
      <c r="H343" s="57"/>
      <c r="I343" s="77" t="str">
        <f>T146</f>
        <v>ALL BOYS</v>
      </c>
      <c r="J343" s="77" t="s">
        <v>0</v>
      </c>
      <c r="K343" s="77" t="str">
        <f t="shared" ref="K343:K351" si="46">T134</f>
        <v>VILLA DÁLMINE</v>
      </c>
      <c r="L343" s="23"/>
      <c r="M343" s="23"/>
      <c r="N343" s="23"/>
      <c r="O343" s="23"/>
      <c r="P343" s="23"/>
      <c r="Q343" s="23"/>
    </row>
    <row r="344" spans="3:23" ht="18.75">
      <c r="C344" s="77" t="str">
        <f>T115</f>
        <v>SAN MARTÍN (TUC.)</v>
      </c>
      <c r="D344" s="77" t="s">
        <v>0</v>
      </c>
      <c r="E344" s="77" t="str">
        <f t="shared" si="45"/>
        <v>NVA. CHICAGO</v>
      </c>
      <c r="F344" s="57"/>
      <c r="G344" s="57"/>
      <c r="H344" s="57"/>
      <c r="I344" s="77" t="str">
        <f>T133</f>
        <v>SAN TELMO</v>
      </c>
      <c r="J344" s="77" t="s">
        <v>0</v>
      </c>
      <c r="K344" s="77" t="str">
        <f t="shared" si="46"/>
        <v>SAN MARTÍN (S.J.)</v>
      </c>
      <c r="L344" s="23"/>
      <c r="M344" s="23"/>
      <c r="N344" s="23"/>
      <c r="O344" s="23"/>
      <c r="P344" s="23"/>
      <c r="Q344" s="23"/>
    </row>
    <row r="345" spans="3:23" ht="18.75">
      <c r="C345" s="77" t="str">
        <f>T114</f>
        <v>BELGRANO (CBA.)</v>
      </c>
      <c r="D345" s="77" t="s">
        <v>0</v>
      </c>
      <c r="E345" s="77" t="str">
        <f t="shared" si="45"/>
        <v>CHACARITA JRS.</v>
      </c>
      <c r="F345" s="57"/>
      <c r="G345" s="57"/>
      <c r="H345" s="57"/>
      <c r="I345" s="77" t="str">
        <f>T132</f>
        <v>DEF. DE BELGRANO</v>
      </c>
      <c r="J345" s="77" t="s">
        <v>0</v>
      </c>
      <c r="K345" s="77" t="str">
        <f t="shared" si="46"/>
        <v>BROWN (A.)</v>
      </c>
      <c r="L345" s="23"/>
      <c r="M345" s="23"/>
      <c r="N345" s="23"/>
      <c r="O345" s="23"/>
      <c r="P345" s="23"/>
      <c r="Q345" s="23"/>
    </row>
    <row r="346" spans="3:23" ht="18.75">
      <c r="C346" s="77" t="str">
        <f>T113</f>
        <v>DEP. RIESTRA</v>
      </c>
      <c r="D346" s="77" t="s">
        <v>0</v>
      </c>
      <c r="E346" s="77" t="str">
        <f t="shared" si="45"/>
        <v>ATLANTA</v>
      </c>
      <c r="F346" s="57"/>
      <c r="G346" s="57"/>
      <c r="H346" s="57"/>
      <c r="I346" s="77" t="str">
        <f>T131</f>
        <v>SANTAMARINA (T.)</v>
      </c>
      <c r="J346" s="77" t="s">
        <v>0</v>
      </c>
      <c r="K346" s="77" t="str">
        <f t="shared" si="46"/>
        <v>GMO. BROWN (P.M.)</v>
      </c>
      <c r="L346" s="23"/>
      <c r="M346" s="23"/>
      <c r="N346" s="23"/>
      <c r="O346" s="23"/>
      <c r="P346" s="23"/>
      <c r="Q346" s="23"/>
    </row>
    <row r="347" spans="3:23" ht="18.75">
      <c r="C347" s="77" t="str">
        <f>T112</f>
        <v>G. Y ESGRIMA (M.)</v>
      </c>
      <c r="D347" s="77" t="s">
        <v>0</v>
      </c>
      <c r="E347" s="77" t="str">
        <f t="shared" si="45"/>
        <v>MITRE (S.E.)</v>
      </c>
      <c r="F347" s="57"/>
      <c r="G347" s="57"/>
      <c r="H347" s="57"/>
      <c r="I347" s="77" t="str">
        <f>T130</f>
        <v>ALMAGRO</v>
      </c>
      <c r="J347" s="77" t="s">
        <v>0</v>
      </c>
      <c r="K347" s="77" t="str">
        <f t="shared" si="46"/>
        <v>AT. DE RAFAELA</v>
      </c>
      <c r="L347" s="23"/>
      <c r="M347" s="23"/>
      <c r="N347" s="23"/>
      <c r="O347" s="23"/>
      <c r="P347" s="23"/>
      <c r="Q347" s="23"/>
    </row>
    <row r="348" spans="3:23" ht="18.75">
      <c r="C348" s="77" t="str">
        <f>T111</f>
        <v>ESTUDIANTES (R. IV)</v>
      </c>
      <c r="D348" s="77" t="s">
        <v>0</v>
      </c>
      <c r="E348" s="77" t="str">
        <f t="shared" si="45"/>
        <v>ESTUDIANTES</v>
      </c>
      <c r="F348" s="57"/>
      <c r="G348" s="57"/>
      <c r="H348" s="57"/>
      <c r="I348" s="77" t="str">
        <f>T129</f>
        <v>GÜEMES (S.E.)</v>
      </c>
      <c r="J348" s="77" t="s">
        <v>0</v>
      </c>
      <c r="K348" s="77" t="str">
        <f t="shared" si="46"/>
        <v>INDEPENDIENTE (M.)</v>
      </c>
      <c r="L348" s="23"/>
      <c r="M348" s="23"/>
      <c r="N348" s="23"/>
      <c r="O348" s="23"/>
      <c r="P348" s="23"/>
      <c r="Q348" s="23"/>
    </row>
    <row r="349" spans="3:23" ht="18.75">
      <c r="C349" s="77" t="str">
        <f>T127</f>
        <v>TEMPERLEY</v>
      </c>
      <c r="D349" s="77" t="s">
        <v>0</v>
      </c>
      <c r="E349" s="77" t="str">
        <f t="shared" si="45"/>
        <v>ALVARADO (M.D.P.)</v>
      </c>
      <c r="F349" s="57"/>
      <c r="G349" s="57"/>
      <c r="H349" s="57"/>
      <c r="I349" s="77" t="str">
        <f>T145</f>
        <v>DEP. MORÓN</v>
      </c>
      <c r="J349" s="77" t="s">
        <v>0</v>
      </c>
      <c r="K349" s="77" t="str">
        <f t="shared" si="46"/>
        <v>BARRACAS CTRAL.</v>
      </c>
      <c r="L349" s="23"/>
      <c r="M349" s="23"/>
      <c r="N349" s="23"/>
      <c r="O349" s="23"/>
      <c r="P349" s="23"/>
      <c r="Q349" s="23"/>
    </row>
    <row r="350" spans="3:23" ht="18.75">
      <c r="C350" s="77" t="str">
        <f>T126</f>
        <v>DEP. MAIPÚ (MZA.)</v>
      </c>
      <c r="D350" s="77" t="s">
        <v>0</v>
      </c>
      <c r="E350" s="77" t="str">
        <f t="shared" si="45"/>
        <v>TIGRE</v>
      </c>
      <c r="F350" s="57"/>
      <c r="G350" s="57"/>
      <c r="H350" s="57"/>
      <c r="I350" s="77" t="str">
        <f>T144</f>
        <v>FERRO CARRIL OESTE</v>
      </c>
      <c r="J350" s="77" t="s">
        <v>0</v>
      </c>
      <c r="K350" s="77" t="str">
        <f t="shared" si="46"/>
        <v>INSTITUTO A.C. CBA.</v>
      </c>
      <c r="L350" s="23"/>
      <c r="M350" s="23"/>
      <c r="N350" s="23"/>
      <c r="O350" s="23"/>
      <c r="P350" s="23"/>
      <c r="Q350" s="23"/>
    </row>
    <row r="351" spans="3:23" ht="18.75">
      <c r="C351" s="77" t="str">
        <f>T125</f>
        <v>AGROPECUARIO ARG.</v>
      </c>
      <c r="D351" s="77" t="s">
        <v>0</v>
      </c>
      <c r="E351" s="77" t="str">
        <f t="shared" si="45"/>
        <v>QUILMES A.C.</v>
      </c>
      <c r="F351" s="57"/>
      <c r="G351" s="57"/>
      <c r="H351" s="57"/>
      <c r="I351" s="77" t="str">
        <f>T143</f>
        <v>T. SUÁREZ</v>
      </c>
      <c r="J351" s="77" t="s">
        <v>0</v>
      </c>
      <c r="K351" s="77" t="str">
        <f t="shared" si="46"/>
        <v>G. Y ESGRIMA (J.)</v>
      </c>
      <c r="L351" s="23"/>
      <c r="M351" s="23"/>
      <c r="N351" s="23"/>
      <c r="O351" s="23"/>
      <c r="P351" s="23"/>
      <c r="Q351" s="23"/>
    </row>
    <row r="352" spans="3:23" ht="12.95" customHeight="1">
      <c r="C352" s="89"/>
      <c r="D352" s="90"/>
      <c r="E352" s="91"/>
      <c r="F352" s="57"/>
      <c r="G352" s="57"/>
      <c r="H352" s="57"/>
      <c r="I352" s="89"/>
      <c r="J352" s="90"/>
      <c r="K352" s="91"/>
      <c r="L352" s="26"/>
      <c r="M352" s="26"/>
      <c r="N352" s="26"/>
      <c r="O352" s="26"/>
      <c r="P352" s="26"/>
      <c r="Q352" s="26"/>
    </row>
    <row r="353" spans="3:17" ht="18">
      <c r="C353" s="73" t="s">
        <v>70</v>
      </c>
      <c r="D353" s="73"/>
      <c r="E353" s="73"/>
      <c r="F353" s="57"/>
      <c r="G353" s="57"/>
      <c r="H353" s="57"/>
      <c r="I353" s="75" t="s">
        <v>70</v>
      </c>
      <c r="J353" s="75"/>
      <c r="K353" s="75"/>
      <c r="L353" s="22"/>
      <c r="M353" s="22"/>
      <c r="N353" s="22"/>
      <c r="O353" s="22"/>
      <c r="P353" s="22"/>
      <c r="Q353" s="22"/>
    </row>
    <row r="354" spans="3:17">
      <c r="C354" s="82"/>
      <c r="D354" s="82"/>
      <c r="E354" s="82"/>
      <c r="F354" s="57"/>
      <c r="G354" s="57"/>
      <c r="H354" s="57"/>
      <c r="I354" s="82"/>
      <c r="J354" s="82"/>
      <c r="K354" s="82"/>
      <c r="L354" s="24"/>
      <c r="M354" s="24"/>
      <c r="N354" s="24"/>
      <c r="O354" s="24"/>
      <c r="P354" s="24"/>
      <c r="Q354" s="24"/>
    </row>
    <row r="355" spans="3:17" ht="18.75">
      <c r="C355" s="77" t="str">
        <f>T124</f>
        <v>QUILMES A.C.</v>
      </c>
      <c r="D355" s="77" t="s">
        <v>0</v>
      </c>
      <c r="E355" s="77" t="str">
        <f>T128</f>
        <v>LIBRE</v>
      </c>
      <c r="F355" s="57"/>
      <c r="G355" s="57"/>
      <c r="H355" s="57"/>
      <c r="I355" s="77" t="str">
        <f>T142</f>
        <v>G. Y ESGRIMA (J.)</v>
      </c>
      <c r="J355" s="77" t="s">
        <v>0</v>
      </c>
      <c r="K355" s="77" t="str">
        <f>T146</f>
        <v>ALL BOYS</v>
      </c>
      <c r="L355" s="23"/>
      <c r="M355" s="23"/>
      <c r="N355" s="23"/>
      <c r="O355" s="23"/>
      <c r="P355" s="23"/>
      <c r="Q355" s="23"/>
    </row>
    <row r="356" spans="3:17" ht="18.75">
      <c r="C356" s="77" t="str">
        <f>T123</f>
        <v>TIGRE</v>
      </c>
      <c r="D356" s="77" t="s">
        <v>0</v>
      </c>
      <c r="E356" s="77" t="str">
        <f>T125</f>
        <v>AGROPECUARIO ARG.</v>
      </c>
      <c r="F356" s="57"/>
      <c r="G356" s="57"/>
      <c r="H356" s="57"/>
      <c r="I356" s="77" t="str">
        <f>T141</f>
        <v>INSTITUTO A.C. CBA.</v>
      </c>
      <c r="J356" s="77" t="s">
        <v>0</v>
      </c>
      <c r="K356" s="77" t="str">
        <f>T143</f>
        <v>T. SUÁREZ</v>
      </c>
      <c r="L356" s="23"/>
      <c r="M356" s="23"/>
      <c r="N356" s="23"/>
      <c r="O356" s="23"/>
      <c r="P356" s="23"/>
      <c r="Q356" s="23"/>
    </row>
    <row r="357" spans="3:17" ht="18.75">
      <c r="C357" s="77" t="str">
        <f>T122</f>
        <v>ALVARADO (M.D.P.)</v>
      </c>
      <c r="D357" s="77" t="s">
        <v>0</v>
      </c>
      <c r="E357" s="77" t="str">
        <f>T126</f>
        <v>DEP. MAIPÚ (MZA.)</v>
      </c>
      <c r="F357" s="57"/>
      <c r="G357" s="57"/>
      <c r="H357" s="57"/>
      <c r="I357" s="77" t="str">
        <f>T140</f>
        <v>BARRACAS CTRAL.</v>
      </c>
      <c r="J357" s="77" t="s">
        <v>0</v>
      </c>
      <c r="K357" s="77" t="str">
        <f>T144</f>
        <v>FERRO CARRIL OESTE</v>
      </c>
      <c r="L357" s="23"/>
      <c r="M357" s="23"/>
      <c r="N357" s="23"/>
      <c r="O357" s="23"/>
      <c r="P357" s="23"/>
      <c r="Q357" s="23"/>
    </row>
    <row r="358" spans="3:17" ht="18.75">
      <c r="C358" s="77" t="str">
        <f>T121</f>
        <v>ESTUDIANTES</v>
      </c>
      <c r="D358" s="77" t="s">
        <v>0</v>
      </c>
      <c r="E358" s="77" t="str">
        <f>T127</f>
        <v>TEMPERLEY</v>
      </c>
      <c r="F358" s="57"/>
      <c r="G358" s="57"/>
      <c r="H358" s="57"/>
      <c r="I358" s="77" t="str">
        <f>T139</f>
        <v>INDEPENDIENTE (M.)</v>
      </c>
      <c r="J358" s="77" t="s">
        <v>0</v>
      </c>
      <c r="K358" s="77" t="str">
        <f>T145</f>
        <v>DEP. MORÓN</v>
      </c>
      <c r="L358" s="23"/>
      <c r="M358" s="23"/>
      <c r="N358" s="23"/>
      <c r="O358" s="23"/>
      <c r="P358" s="23"/>
      <c r="Q358" s="23"/>
    </row>
    <row r="359" spans="3:17" ht="18.75">
      <c r="C359" s="77" t="str">
        <f>T120</f>
        <v>MITRE (S.E.)</v>
      </c>
      <c r="D359" s="77" t="s">
        <v>0</v>
      </c>
      <c r="E359" s="77" t="str">
        <f>T111</f>
        <v>ESTUDIANTES (R. IV)</v>
      </c>
      <c r="F359" s="57"/>
      <c r="G359" s="57"/>
      <c r="H359" s="57"/>
      <c r="I359" s="77" t="str">
        <f>T138</f>
        <v>AT. DE RAFAELA</v>
      </c>
      <c r="J359" s="77" t="s">
        <v>0</v>
      </c>
      <c r="K359" s="77" t="str">
        <f>T129</f>
        <v>GÜEMES (S.E.)</v>
      </c>
      <c r="L359" s="23"/>
      <c r="M359" s="23"/>
      <c r="N359" s="23"/>
      <c r="O359" s="23"/>
      <c r="P359" s="23"/>
      <c r="Q359" s="23"/>
    </row>
    <row r="360" spans="3:17" ht="18.75">
      <c r="C360" s="77" t="str">
        <f>T119</f>
        <v>ATLANTA</v>
      </c>
      <c r="D360" s="77" t="s">
        <v>0</v>
      </c>
      <c r="E360" s="77" t="str">
        <f>T112</f>
        <v>G. Y ESGRIMA (M.)</v>
      </c>
      <c r="F360" s="57"/>
      <c r="G360" s="57"/>
      <c r="H360" s="57"/>
      <c r="I360" s="77" t="str">
        <f>T137</f>
        <v>GMO. BROWN (P.M.)</v>
      </c>
      <c r="J360" s="77" t="s">
        <v>0</v>
      </c>
      <c r="K360" s="77" t="str">
        <f>T130</f>
        <v>ALMAGRO</v>
      </c>
      <c r="L360" s="23"/>
      <c r="M360" s="23"/>
      <c r="N360" s="23"/>
      <c r="O360" s="23"/>
      <c r="P360" s="23"/>
      <c r="Q360" s="23"/>
    </row>
    <row r="361" spans="3:17" ht="18.75">
      <c r="C361" s="77" t="str">
        <f>T118</f>
        <v>CHACARITA JRS.</v>
      </c>
      <c r="D361" s="77" t="s">
        <v>0</v>
      </c>
      <c r="E361" s="77" t="str">
        <f>T113</f>
        <v>DEP. RIESTRA</v>
      </c>
      <c r="F361" s="57"/>
      <c r="G361" s="57"/>
      <c r="H361" s="57"/>
      <c r="I361" s="77" t="str">
        <f>T136</f>
        <v>BROWN (A.)</v>
      </c>
      <c r="J361" s="77" t="s">
        <v>0</v>
      </c>
      <c r="K361" s="77" t="str">
        <f>T131</f>
        <v>SANTAMARINA (T.)</v>
      </c>
      <c r="L361" s="23"/>
      <c r="M361" s="23"/>
      <c r="N361" s="23"/>
      <c r="O361" s="23"/>
      <c r="P361" s="23"/>
      <c r="Q361" s="23"/>
    </row>
    <row r="362" spans="3:17" ht="18.75">
      <c r="C362" s="77" t="str">
        <f>T117</f>
        <v>NVA. CHICAGO</v>
      </c>
      <c r="D362" s="77" t="s">
        <v>0</v>
      </c>
      <c r="E362" s="77" t="str">
        <f>T114</f>
        <v>BELGRANO (CBA.)</v>
      </c>
      <c r="F362" s="57"/>
      <c r="G362" s="57"/>
      <c r="H362" s="57"/>
      <c r="I362" s="77" t="str">
        <f>T135</f>
        <v>SAN MARTÍN (S.J.)</v>
      </c>
      <c r="J362" s="77" t="s">
        <v>0</v>
      </c>
      <c r="K362" s="77" t="str">
        <f>T132</f>
        <v>DEF. DE BELGRANO</v>
      </c>
      <c r="L362" s="23"/>
      <c r="M362" s="23"/>
      <c r="N362" s="23"/>
      <c r="O362" s="23"/>
      <c r="P362" s="23"/>
      <c r="Q362" s="23"/>
    </row>
    <row r="363" spans="3:17" ht="18.75">
      <c r="C363" s="77" t="str">
        <f>T116</f>
        <v>ALTE. BROWN</v>
      </c>
      <c r="D363" s="77" t="s">
        <v>0</v>
      </c>
      <c r="E363" s="77" t="str">
        <f>T115</f>
        <v>SAN MARTÍN (TUC.)</v>
      </c>
      <c r="F363" s="57"/>
      <c r="G363" s="57"/>
      <c r="H363" s="57"/>
      <c r="I363" s="77" t="str">
        <f>T134</f>
        <v>VILLA DÁLMINE</v>
      </c>
      <c r="J363" s="77" t="s">
        <v>0</v>
      </c>
      <c r="K363" s="77" t="str">
        <f>T133</f>
        <v>SAN TELMO</v>
      </c>
      <c r="L363" s="23"/>
      <c r="M363" s="23"/>
      <c r="N363" s="23"/>
      <c r="O363" s="23"/>
      <c r="P363" s="23"/>
      <c r="Q363" s="23"/>
    </row>
    <row r="364" spans="3:17">
      <c r="C364" s="82"/>
      <c r="D364" s="82"/>
      <c r="E364" s="82"/>
      <c r="F364" s="57"/>
      <c r="G364" s="57"/>
      <c r="H364" s="57"/>
      <c r="I364" s="82"/>
      <c r="J364" s="82"/>
      <c r="K364" s="82"/>
      <c r="L364" s="24"/>
      <c r="M364" s="24"/>
      <c r="N364" s="24"/>
      <c r="O364" s="24"/>
      <c r="P364" s="24"/>
      <c r="Q364" s="24"/>
    </row>
    <row r="365" spans="3:17" ht="18">
      <c r="C365" s="73" t="s">
        <v>71</v>
      </c>
      <c r="D365" s="73"/>
      <c r="E365" s="73"/>
      <c r="F365" s="57"/>
      <c r="G365" s="57"/>
      <c r="H365" s="57"/>
      <c r="I365" s="75" t="s">
        <v>71</v>
      </c>
      <c r="J365" s="75"/>
      <c r="K365" s="75"/>
      <c r="L365" s="22"/>
      <c r="M365" s="22"/>
      <c r="N365" s="22"/>
      <c r="O365" s="22"/>
      <c r="P365" s="22"/>
      <c r="Q365" s="22"/>
    </row>
    <row r="366" spans="3:17">
      <c r="C366" s="82"/>
      <c r="D366" s="82"/>
      <c r="E366" s="82"/>
      <c r="F366" s="57"/>
      <c r="G366" s="57"/>
      <c r="H366" s="57"/>
      <c r="I366" s="82"/>
      <c r="J366" s="82"/>
      <c r="K366" s="82"/>
      <c r="L366" s="24"/>
      <c r="M366" s="24"/>
      <c r="N366" s="24"/>
      <c r="O366" s="24"/>
      <c r="P366" s="24"/>
      <c r="Q366" s="24"/>
    </row>
    <row r="367" spans="3:17" ht="18.75">
      <c r="C367" s="77" t="str">
        <f>T128</f>
        <v>LIBRE</v>
      </c>
      <c r="D367" s="77" t="s">
        <v>0</v>
      </c>
      <c r="E367" s="77" t="str">
        <f t="shared" ref="E367:E375" si="47">T115</f>
        <v>SAN MARTÍN (TUC.)</v>
      </c>
      <c r="F367" s="57"/>
      <c r="G367" s="57"/>
      <c r="H367" s="57"/>
      <c r="I367" s="77" t="str">
        <f>T146</f>
        <v>ALL BOYS</v>
      </c>
      <c r="J367" s="77" t="s">
        <v>0</v>
      </c>
      <c r="K367" s="77" t="str">
        <f t="shared" ref="K367:K375" si="48">T133</f>
        <v>SAN TELMO</v>
      </c>
      <c r="L367" s="23"/>
      <c r="M367" s="23"/>
      <c r="N367" s="23"/>
      <c r="O367" s="23"/>
      <c r="P367" s="23"/>
      <c r="Q367" s="23"/>
    </row>
    <row r="368" spans="3:17" ht="18.75">
      <c r="C368" s="77" t="str">
        <f>T114</f>
        <v>BELGRANO (CBA.)</v>
      </c>
      <c r="D368" s="77" t="s">
        <v>0</v>
      </c>
      <c r="E368" s="77" t="str">
        <f t="shared" si="47"/>
        <v>ALTE. BROWN</v>
      </c>
      <c r="F368" s="57"/>
      <c r="G368" s="57"/>
      <c r="H368" s="57"/>
      <c r="I368" s="77" t="str">
        <f>T132</f>
        <v>DEF. DE BELGRANO</v>
      </c>
      <c r="J368" s="77" t="s">
        <v>0</v>
      </c>
      <c r="K368" s="77" t="str">
        <f t="shared" si="48"/>
        <v>VILLA DÁLMINE</v>
      </c>
      <c r="L368" s="23"/>
      <c r="M368" s="23"/>
      <c r="N368" s="23"/>
      <c r="O368" s="23"/>
      <c r="P368" s="23"/>
      <c r="Q368" s="23"/>
    </row>
    <row r="369" spans="3:17" ht="18.75">
      <c r="C369" s="77" t="str">
        <f>T113</f>
        <v>DEP. RIESTRA</v>
      </c>
      <c r="D369" s="77" t="s">
        <v>0</v>
      </c>
      <c r="E369" s="77" t="str">
        <f t="shared" si="47"/>
        <v>NVA. CHICAGO</v>
      </c>
      <c r="F369" s="57"/>
      <c r="G369" s="57"/>
      <c r="H369" s="57"/>
      <c r="I369" s="77" t="str">
        <f>T131</f>
        <v>SANTAMARINA (T.)</v>
      </c>
      <c r="J369" s="77" t="s">
        <v>0</v>
      </c>
      <c r="K369" s="77" t="str">
        <f t="shared" si="48"/>
        <v>SAN MARTÍN (S.J.)</v>
      </c>
      <c r="L369" s="23"/>
      <c r="M369" s="23"/>
      <c r="N369" s="23"/>
      <c r="O369" s="23"/>
      <c r="P369" s="23"/>
      <c r="Q369" s="23"/>
    </row>
    <row r="370" spans="3:17" ht="18.75">
      <c r="C370" s="77" t="str">
        <f>T112</f>
        <v>G. Y ESGRIMA (M.)</v>
      </c>
      <c r="D370" s="77" t="s">
        <v>0</v>
      </c>
      <c r="E370" s="77" t="str">
        <f t="shared" si="47"/>
        <v>CHACARITA JRS.</v>
      </c>
      <c r="F370" s="57"/>
      <c r="G370" s="57"/>
      <c r="H370" s="57"/>
      <c r="I370" s="77" t="str">
        <f>T130</f>
        <v>ALMAGRO</v>
      </c>
      <c r="J370" s="77" t="s">
        <v>0</v>
      </c>
      <c r="K370" s="77" t="str">
        <f t="shared" si="48"/>
        <v>BROWN (A.)</v>
      </c>
      <c r="L370" s="23"/>
      <c r="M370" s="23"/>
      <c r="N370" s="23"/>
      <c r="O370" s="23"/>
      <c r="P370" s="23"/>
      <c r="Q370" s="23"/>
    </row>
    <row r="371" spans="3:17" ht="18.75">
      <c r="C371" s="77" t="str">
        <f>T111</f>
        <v>ESTUDIANTES (R. IV)</v>
      </c>
      <c r="D371" s="77" t="s">
        <v>0</v>
      </c>
      <c r="E371" s="77" t="str">
        <f t="shared" si="47"/>
        <v>ATLANTA</v>
      </c>
      <c r="F371" s="57"/>
      <c r="G371" s="57"/>
      <c r="H371" s="57"/>
      <c r="I371" s="77" t="str">
        <f>T129</f>
        <v>GÜEMES (S.E.)</v>
      </c>
      <c r="J371" s="77" t="s">
        <v>0</v>
      </c>
      <c r="K371" s="77" t="str">
        <f t="shared" si="48"/>
        <v>GMO. BROWN (P.M.)</v>
      </c>
      <c r="L371" s="23"/>
      <c r="M371" s="23"/>
      <c r="N371" s="23"/>
      <c r="O371" s="23"/>
      <c r="P371" s="23"/>
      <c r="Q371" s="23"/>
    </row>
    <row r="372" spans="3:17" ht="18.75">
      <c r="C372" s="77" t="str">
        <f>T127</f>
        <v>TEMPERLEY</v>
      </c>
      <c r="D372" s="77" t="s">
        <v>0</v>
      </c>
      <c r="E372" s="77" t="str">
        <f t="shared" si="47"/>
        <v>MITRE (S.E.)</v>
      </c>
      <c r="F372" s="57"/>
      <c r="G372" s="57"/>
      <c r="H372" s="57"/>
      <c r="I372" s="77" t="str">
        <f>T145</f>
        <v>DEP. MORÓN</v>
      </c>
      <c r="J372" s="77" t="s">
        <v>0</v>
      </c>
      <c r="K372" s="77" t="str">
        <f t="shared" si="48"/>
        <v>AT. DE RAFAELA</v>
      </c>
      <c r="L372" s="23"/>
      <c r="M372" s="23"/>
      <c r="N372" s="23"/>
      <c r="O372" s="23"/>
      <c r="P372" s="23"/>
      <c r="Q372" s="23"/>
    </row>
    <row r="373" spans="3:17" ht="18.75">
      <c r="C373" s="77" t="str">
        <f>T126</f>
        <v>DEP. MAIPÚ (MZA.)</v>
      </c>
      <c r="D373" s="77" t="s">
        <v>0</v>
      </c>
      <c r="E373" s="77" t="str">
        <f t="shared" si="47"/>
        <v>ESTUDIANTES</v>
      </c>
      <c r="F373" s="57"/>
      <c r="G373" s="57"/>
      <c r="H373" s="57"/>
      <c r="I373" s="77" t="str">
        <f>T144</f>
        <v>FERRO CARRIL OESTE</v>
      </c>
      <c r="J373" s="77" t="s">
        <v>0</v>
      </c>
      <c r="K373" s="77" t="str">
        <f t="shared" si="48"/>
        <v>INDEPENDIENTE (M.)</v>
      </c>
      <c r="L373" s="23"/>
      <c r="M373" s="23"/>
      <c r="N373" s="23"/>
      <c r="O373" s="23"/>
      <c r="P373" s="23"/>
      <c r="Q373" s="23"/>
    </row>
    <row r="374" spans="3:17" ht="18.75">
      <c r="C374" s="77" t="str">
        <f>T125</f>
        <v>AGROPECUARIO ARG.</v>
      </c>
      <c r="D374" s="77" t="s">
        <v>0</v>
      </c>
      <c r="E374" s="77" t="str">
        <f t="shared" si="47"/>
        <v>ALVARADO (M.D.P.)</v>
      </c>
      <c r="F374" s="57"/>
      <c r="G374" s="57"/>
      <c r="H374" s="57"/>
      <c r="I374" s="77" t="str">
        <f>T143</f>
        <v>T. SUÁREZ</v>
      </c>
      <c r="J374" s="77" t="s">
        <v>0</v>
      </c>
      <c r="K374" s="77" t="str">
        <f t="shared" si="48"/>
        <v>BARRACAS CTRAL.</v>
      </c>
      <c r="L374" s="23"/>
      <c r="M374" s="23"/>
      <c r="N374" s="23"/>
      <c r="O374" s="23"/>
      <c r="P374" s="23"/>
      <c r="Q374" s="23"/>
    </row>
    <row r="375" spans="3:17" ht="18.75">
      <c r="C375" s="77" t="str">
        <f>T124</f>
        <v>QUILMES A.C.</v>
      </c>
      <c r="D375" s="77" t="s">
        <v>0</v>
      </c>
      <c r="E375" s="77" t="str">
        <f t="shared" si="47"/>
        <v>TIGRE</v>
      </c>
      <c r="F375" s="57"/>
      <c r="G375" s="57"/>
      <c r="H375" s="57"/>
      <c r="I375" s="77" t="str">
        <f>T142</f>
        <v>G. Y ESGRIMA (J.)</v>
      </c>
      <c r="J375" s="77" t="s">
        <v>0</v>
      </c>
      <c r="K375" s="77" t="str">
        <f t="shared" si="48"/>
        <v>INSTITUTO A.C. CBA.</v>
      </c>
      <c r="L375" s="23"/>
      <c r="M375" s="23"/>
      <c r="N375" s="23"/>
      <c r="O375" s="23"/>
      <c r="P375" s="23"/>
      <c r="Q375" s="23"/>
    </row>
    <row r="376" spans="3:17">
      <c r="C376" s="87"/>
      <c r="D376" s="87"/>
      <c r="E376" s="87"/>
      <c r="F376" s="57"/>
      <c r="G376" s="57"/>
      <c r="H376" s="57"/>
      <c r="I376" s="87"/>
      <c r="J376" s="87"/>
      <c r="K376" s="87"/>
      <c r="L376" s="25"/>
      <c r="M376" s="25"/>
      <c r="N376" s="25"/>
      <c r="O376" s="25"/>
      <c r="P376" s="25"/>
      <c r="Q376" s="25"/>
    </row>
    <row r="377" spans="3:17" ht="18">
      <c r="C377" s="73" t="s">
        <v>72</v>
      </c>
      <c r="D377" s="73"/>
      <c r="E377" s="73"/>
      <c r="F377" s="74"/>
      <c r="G377" s="57"/>
      <c r="H377" s="57"/>
      <c r="I377" s="75" t="s">
        <v>72</v>
      </c>
      <c r="J377" s="75"/>
      <c r="K377" s="75"/>
      <c r="L377" s="22"/>
      <c r="M377" s="22"/>
      <c r="N377" s="22"/>
      <c r="O377" s="22"/>
      <c r="P377" s="22"/>
      <c r="Q377" s="22"/>
    </row>
    <row r="378" spans="3:17">
      <c r="C378" s="82"/>
      <c r="D378" s="82"/>
      <c r="E378" s="82"/>
      <c r="F378" s="74"/>
      <c r="G378" s="57"/>
      <c r="H378" s="57"/>
      <c r="I378" s="82"/>
      <c r="J378" s="82"/>
      <c r="K378" s="82"/>
      <c r="L378" s="24"/>
      <c r="M378" s="24"/>
      <c r="N378" s="24"/>
      <c r="O378" s="24"/>
      <c r="P378" s="24"/>
      <c r="Q378" s="24"/>
    </row>
    <row r="379" spans="3:17" ht="18.75">
      <c r="C379" s="77" t="str">
        <f>T123</f>
        <v>TIGRE</v>
      </c>
      <c r="D379" s="77" t="s">
        <v>0</v>
      </c>
      <c r="E379" s="77" t="str">
        <f>T128</f>
        <v>LIBRE</v>
      </c>
      <c r="F379" s="74"/>
      <c r="G379" s="57"/>
      <c r="H379" s="57"/>
      <c r="I379" s="77" t="str">
        <f>T141</f>
        <v>INSTITUTO A.C. CBA.</v>
      </c>
      <c r="J379" s="77" t="s">
        <v>0</v>
      </c>
      <c r="K379" s="77" t="str">
        <f>T146</f>
        <v>ALL BOYS</v>
      </c>
      <c r="L379" s="23"/>
      <c r="M379" s="23"/>
      <c r="N379" s="23"/>
      <c r="O379" s="23"/>
      <c r="P379" s="23"/>
      <c r="Q379" s="23"/>
    </row>
    <row r="380" spans="3:17" ht="18.75">
      <c r="C380" s="77" t="str">
        <f>T122</f>
        <v>ALVARADO (M.D.P.)</v>
      </c>
      <c r="D380" s="77" t="s">
        <v>0</v>
      </c>
      <c r="E380" s="77" t="str">
        <f>T124</f>
        <v>QUILMES A.C.</v>
      </c>
      <c r="F380" s="74"/>
      <c r="G380" s="57"/>
      <c r="H380" s="57"/>
      <c r="I380" s="77" t="str">
        <f>T140</f>
        <v>BARRACAS CTRAL.</v>
      </c>
      <c r="J380" s="77" t="s">
        <v>0</v>
      </c>
      <c r="K380" s="77" t="str">
        <f>T142</f>
        <v>G. Y ESGRIMA (J.)</v>
      </c>
      <c r="L380" s="23"/>
      <c r="M380" s="23"/>
      <c r="N380" s="23"/>
      <c r="O380" s="23"/>
      <c r="P380" s="23"/>
      <c r="Q380" s="23"/>
    </row>
    <row r="381" spans="3:17" ht="18.75">
      <c r="C381" s="77" t="str">
        <f>T121</f>
        <v>ESTUDIANTES</v>
      </c>
      <c r="D381" s="77" t="s">
        <v>0</v>
      </c>
      <c r="E381" s="77" t="str">
        <f>T125</f>
        <v>AGROPECUARIO ARG.</v>
      </c>
      <c r="F381" s="74"/>
      <c r="G381" s="57"/>
      <c r="H381" s="57"/>
      <c r="I381" s="77" t="str">
        <f>T139</f>
        <v>INDEPENDIENTE (M.)</v>
      </c>
      <c r="J381" s="77" t="s">
        <v>0</v>
      </c>
      <c r="K381" s="77" t="str">
        <f>T143</f>
        <v>T. SUÁREZ</v>
      </c>
      <c r="L381" s="23"/>
      <c r="M381" s="23"/>
      <c r="N381" s="23"/>
      <c r="O381" s="23"/>
      <c r="P381" s="23"/>
      <c r="Q381" s="23"/>
    </row>
    <row r="382" spans="3:17" ht="18.75">
      <c r="C382" s="77" t="str">
        <f>T120</f>
        <v>MITRE (S.E.)</v>
      </c>
      <c r="D382" s="77" t="s">
        <v>0</v>
      </c>
      <c r="E382" s="77" t="str">
        <f>T126</f>
        <v>DEP. MAIPÚ (MZA.)</v>
      </c>
      <c r="F382" s="74"/>
      <c r="G382" s="57"/>
      <c r="H382" s="57"/>
      <c r="I382" s="77" t="str">
        <f>T138</f>
        <v>AT. DE RAFAELA</v>
      </c>
      <c r="J382" s="77" t="s">
        <v>0</v>
      </c>
      <c r="K382" s="77" t="str">
        <f>T144</f>
        <v>FERRO CARRIL OESTE</v>
      </c>
      <c r="L382" s="23"/>
      <c r="M382" s="23"/>
      <c r="N382" s="23"/>
      <c r="O382" s="23"/>
      <c r="P382" s="23"/>
      <c r="Q382" s="23"/>
    </row>
    <row r="383" spans="3:17" ht="18.75">
      <c r="C383" s="77" t="str">
        <f>T119</f>
        <v>ATLANTA</v>
      </c>
      <c r="D383" s="77" t="s">
        <v>0</v>
      </c>
      <c r="E383" s="77" t="str">
        <f>T127</f>
        <v>TEMPERLEY</v>
      </c>
      <c r="F383" s="74"/>
      <c r="G383" s="57"/>
      <c r="H383" s="57"/>
      <c r="I383" s="77" t="str">
        <f>T137</f>
        <v>GMO. BROWN (P.M.)</v>
      </c>
      <c r="J383" s="77" t="s">
        <v>0</v>
      </c>
      <c r="K383" s="77" t="str">
        <f>T145</f>
        <v>DEP. MORÓN</v>
      </c>
      <c r="L383" s="23"/>
      <c r="M383" s="23"/>
      <c r="N383" s="23"/>
      <c r="O383" s="23"/>
      <c r="P383" s="23"/>
      <c r="Q383" s="23"/>
    </row>
    <row r="384" spans="3:17" ht="18.75">
      <c r="C384" s="77" t="str">
        <f>T118</f>
        <v>CHACARITA JRS.</v>
      </c>
      <c r="D384" s="77" t="s">
        <v>0</v>
      </c>
      <c r="E384" s="77" t="str">
        <f>T111</f>
        <v>ESTUDIANTES (R. IV)</v>
      </c>
      <c r="F384" s="74"/>
      <c r="G384" s="57"/>
      <c r="H384" s="57"/>
      <c r="I384" s="77" t="str">
        <f>T136</f>
        <v>BROWN (A.)</v>
      </c>
      <c r="J384" s="77" t="s">
        <v>0</v>
      </c>
      <c r="K384" s="77" t="str">
        <f>T129</f>
        <v>GÜEMES (S.E.)</v>
      </c>
      <c r="L384" s="23"/>
      <c r="M384" s="23"/>
      <c r="N384" s="23"/>
      <c r="O384" s="23"/>
      <c r="P384" s="23"/>
      <c r="Q384" s="23"/>
    </row>
    <row r="385" spans="3:17" ht="18.75">
      <c r="C385" s="77" t="str">
        <f>T117</f>
        <v>NVA. CHICAGO</v>
      </c>
      <c r="D385" s="77" t="s">
        <v>0</v>
      </c>
      <c r="E385" s="77" t="str">
        <f>T112</f>
        <v>G. Y ESGRIMA (M.)</v>
      </c>
      <c r="F385" s="74"/>
      <c r="G385" s="57"/>
      <c r="H385" s="57"/>
      <c r="I385" s="77" t="str">
        <f>T135</f>
        <v>SAN MARTÍN (S.J.)</v>
      </c>
      <c r="J385" s="77" t="s">
        <v>0</v>
      </c>
      <c r="K385" s="77" t="str">
        <f>T130</f>
        <v>ALMAGRO</v>
      </c>
      <c r="L385" s="23"/>
      <c r="M385" s="23"/>
      <c r="N385" s="23"/>
      <c r="O385" s="23"/>
      <c r="P385" s="23"/>
      <c r="Q385" s="23"/>
    </row>
    <row r="386" spans="3:17" ht="18.75">
      <c r="C386" s="77" t="str">
        <f>T116</f>
        <v>ALTE. BROWN</v>
      </c>
      <c r="D386" s="77" t="s">
        <v>0</v>
      </c>
      <c r="E386" s="77" t="str">
        <f>T113</f>
        <v>DEP. RIESTRA</v>
      </c>
      <c r="F386" s="74"/>
      <c r="G386" s="57"/>
      <c r="H386" s="57"/>
      <c r="I386" s="77" t="str">
        <f>T134</f>
        <v>VILLA DÁLMINE</v>
      </c>
      <c r="J386" s="77" t="s">
        <v>0</v>
      </c>
      <c r="K386" s="77" t="str">
        <f>T131</f>
        <v>SANTAMARINA (T.)</v>
      </c>
      <c r="L386" s="23"/>
      <c r="M386" s="23"/>
      <c r="N386" s="23"/>
      <c r="O386" s="23"/>
      <c r="P386" s="23"/>
      <c r="Q386" s="23"/>
    </row>
    <row r="387" spans="3:17" ht="18.75">
      <c r="C387" s="77" t="str">
        <f>T115</f>
        <v>SAN MARTÍN (TUC.)</v>
      </c>
      <c r="D387" s="77" t="s">
        <v>0</v>
      </c>
      <c r="E387" s="77" t="str">
        <f>T114</f>
        <v>BELGRANO (CBA.)</v>
      </c>
      <c r="F387" s="74"/>
      <c r="G387" s="57"/>
      <c r="H387" s="57"/>
      <c r="I387" s="77" t="str">
        <f>T133</f>
        <v>SAN TELMO</v>
      </c>
      <c r="J387" s="77" t="s">
        <v>0</v>
      </c>
      <c r="K387" s="77" t="str">
        <f>T132</f>
        <v>DEF. DE BELGRANO</v>
      </c>
      <c r="L387" s="23"/>
      <c r="M387" s="23"/>
      <c r="N387" s="23"/>
      <c r="O387" s="23"/>
      <c r="P387" s="23"/>
      <c r="Q387" s="23"/>
    </row>
    <row r="388" spans="3:17">
      <c r="C388" s="87"/>
      <c r="D388" s="87"/>
      <c r="E388" s="87"/>
      <c r="F388" s="74"/>
      <c r="G388" s="57"/>
      <c r="H388" s="57"/>
      <c r="I388" s="87"/>
      <c r="J388" s="87"/>
      <c r="K388" s="87"/>
      <c r="L388" s="25"/>
      <c r="M388" s="25"/>
      <c r="N388" s="25"/>
      <c r="O388" s="25"/>
      <c r="P388" s="25"/>
      <c r="Q388" s="25"/>
    </row>
    <row r="389" spans="3:17" ht="18">
      <c r="C389" s="73" t="s">
        <v>73</v>
      </c>
      <c r="D389" s="73"/>
      <c r="E389" s="73"/>
      <c r="F389" s="74"/>
      <c r="G389" s="57"/>
      <c r="H389" s="57"/>
      <c r="I389" s="75" t="s">
        <v>73</v>
      </c>
      <c r="J389" s="75"/>
      <c r="K389" s="75"/>
      <c r="L389" s="22"/>
      <c r="M389" s="22"/>
      <c r="N389" s="22"/>
      <c r="O389" s="22"/>
      <c r="P389" s="22"/>
      <c r="Q389" s="22"/>
    </row>
    <row r="390" spans="3:17">
      <c r="C390" s="82"/>
      <c r="D390" s="82"/>
      <c r="E390" s="82"/>
      <c r="F390" s="74"/>
      <c r="G390" s="57"/>
      <c r="H390" s="57"/>
      <c r="I390" s="82"/>
      <c r="J390" s="82"/>
      <c r="K390" s="82"/>
      <c r="L390" s="24"/>
      <c r="M390" s="24"/>
      <c r="N390" s="24"/>
      <c r="O390" s="24"/>
      <c r="P390" s="24"/>
      <c r="Q390" s="24"/>
    </row>
    <row r="391" spans="3:17" ht="18.75">
      <c r="C391" s="77" t="str">
        <f>T128</f>
        <v>LIBRE</v>
      </c>
      <c r="D391" s="77" t="s">
        <v>0</v>
      </c>
      <c r="E391" s="77" t="str">
        <f t="shared" ref="E391:E399" si="49">T114</f>
        <v>BELGRANO (CBA.)</v>
      </c>
      <c r="F391" s="74"/>
      <c r="G391" s="57"/>
      <c r="H391" s="57"/>
      <c r="I391" s="77" t="str">
        <f>T146</f>
        <v>ALL BOYS</v>
      </c>
      <c r="J391" s="77" t="s">
        <v>0</v>
      </c>
      <c r="K391" s="77" t="str">
        <f t="shared" ref="K391:K399" si="50">T132</f>
        <v>DEF. DE BELGRANO</v>
      </c>
      <c r="L391" s="23"/>
      <c r="M391" s="23"/>
      <c r="N391" s="23"/>
      <c r="O391" s="23"/>
      <c r="P391" s="23"/>
      <c r="Q391" s="23"/>
    </row>
    <row r="392" spans="3:17" ht="18.75">
      <c r="C392" s="77" t="str">
        <f>T113</f>
        <v>DEP. RIESTRA</v>
      </c>
      <c r="D392" s="77" t="s">
        <v>0</v>
      </c>
      <c r="E392" s="77" t="str">
        <f t="shared" si="49"/>
        <v>SAN MARTÍN (TUC.)</v>
      </c>
      <c r="F392" s="74"/>
      <c r="G392" s="57"/>
      <c r="H392" s="57"/>
      <c r="I392" s="77" t="str">
        <f>T131</f>
        <v>SANTAMARINA (T.)</v>
      </c>
      <c r="J392" s="77" t="s">
        <v>0</v>
      </c>
      <c r="K392" s="77" t="str">
        <f t="shared" si="50"/>
        <v>SAN TELMO</v>
      </c>
      <c r="L392" s="23"/>
      <c r="M392" s="23"/>
      <c r="N392" s="23"/>
      <c r="O392" s="23"/>
      <c r="P392" s="23"/>
      <c r="Q392" s="23"/>
    </row>
    <row r="393" spans="3:17" ht="18.75">
      <c r="C393" s="77" t="str">
        <f>T112</f>
        <v>G. Y ESGRIMA (M.)</v>
      </c>
      <c r="D393" s="77" t="s">
        <v>0</v>
      </c>
      <c r="E393" s="77" t="str">
        <f t="shared" si="49"/>
        <v>ALTE. BROWN</v>
      </c>
      <c r="F393" s="74"/>
      <c r="G393" s="57"/>
      <c r="H393" s="57"/>
      <c r="I393" s="77" t="str">
        <f>T130</f>
        <v>ALMAGRO</v>
      </c>
      <c r="J393" s="77" t="s">
        <v>0</v>
      </c>
      <c r="K393" s="77" t="str">
        <f t="shared" si="50"/>
        <v>VILLA DÁLMINE</v>
      </c>
      <c r="L393" s="23"/>
      <c r="M393" s="23"/>
      <c r="N393" s="23"/>
      <c r="O393" s="23"/>
      <c r="P393" s="23"/>
      <c r="Q393" s="23"/>
    </row>
    <row r="394" spans="3:17" ht="18.75">
      <c r="C394" s="77" t="str">
        <f>T111</f>
        <v>ESTUDIANTES (R. IV)</v>
      </c>
      <c r="D394" s="77" t="s">
        <v>0</v>
      </c>
      <c r="E394" s="77" t="str">
        <f t="shared" si="49"/>
        <v>NVA. CHICAGO</v>
      </c>
      <c r="F394" s="74"/>
      <c r="G394" s="57"/>
      <c r="H394" s="57"/>
      <c r="I394" s="77" t="str">
        <f>T129</f>
        <v>GÜEMES (S.E.)</v>
      </c>
      <c r="J394" s="77" t="s">
        <v>0</v>
      </c>
      <c r="K394" s="77" t="str">
        <f t="shared" si="50"/>
        <v>SAN MARTÍN (S.J.)</v>
      </c>
      <c r="L394" s="23"/>
      <c r="M394" s="23"/>
      <c r="N394" s="23"/>
      <c r="O394" s="23"/>
      <c r="P394" s="23"/>
      <c r="Q394" s="23"/>
    </row>
    <row r="395" spans="3:17" ht="18.75">
      <c r="C395" s="77" t="str">
        <f>T127</f>
        <v>TEMPERLEY</v>
      </c>
      <c r="D395" s="77" t="s">
        <v>0</v>
      </c>
      <c r="E395" s="77" t="str">
        <f t="shared" si="49"/>
        <v>CHACARITA JRS.</v>
      </c>
      <c r="F395" s="74"/>
      <c r="G395" s="57"/>
      <c r="H395" s="57"/>
      <c r="I395" s="77" t="str">
        <f>T145</f>
        <v>DEP. MORÓN</v>
      </c>
      <c r="J395" s="77" t="s">
        <v>0</v>
      </c>
      <c r="K395" s="77" t="str">
        <f t="shared" si="50"/>
        <v>BROWN (A.)</v>
      </c>
      <c r="L395" s="23"/>
      <c r="M395" s="23"/>
      <c r="N395" s="23"/>
      <c r="O395" s="23"/>
      <c r="P395" s="23"/>
      <c r="Q395" s="23"/>
    </row>
    <row r="396" spans="3:17" ht="18.75">
      <c r="C396" s="77" t="str">
        <f>T126</f>
        <v>DEP. MAIPÚ (MZA.)</v>
      </c>
      <c r="D396" s="77" t="s">
        <v>0</v>
      </c>
      <c r="E396" s="77" t="str">
        <f t="shared" si="49"/>
        <v>ATLANTA</v>
      </c>
      <c r="F396" s="74"/>
      <c r="G396" s="57"/>
      <c r="H396" s="57"/>
      <c r="I396" s="77" t="str">
        <f>T144</f>
        <v>FERRO CARRIL OESTE</v>
      </c>
      <c r="J396" s="77" t="s">
        <v>0</v>
      </c>
      <c r="K396" s="77" t="str">
        <f t="shared" si="50"/>
        <v>GMO. BROWN (P.M.)</v>
      </c>
      <c r="L396" s="23"/>
      <c r="M396" s="23"/>
      <c r="N396" s="23"/>
      <c r="O396" s="23"/>
      <c r="P396" s="23"/>
      <c r="Q396" s="23"/>
    </row>
    <row r="397" spans="3:17" ht="18.75">
      <c r="C397" s="77" t="str">
        <f>T125</f>
        <v>AGROPECUARIO ARG.</v>
      </c>
      <c r="D397" s="77" t="s">
        <v>0</v>
      </c>
      <c r="E397" s="77" t="str">
        <f t="shared" si="49"/>
        <v>MITRE (S.E.)</v>
      </c>
      <c r="F397" s="74"/>
      <c r="G397" s="57"/>
      <c r="H397" s="57"/>
      <c r="I397" s="77" t="str">
        <f>T143</f>
        <v>T. SUÁREZ</v>
      </c>
      <c r="J397" s="77" t="s">
        <v>0</v>
      </c>
      <c r="K397" s="77" t="str">
        <f t="shared" si="50"/>
        <v>AT. DE RAFAELA</v>
      </c>
      <c r="L397" s="23"/>
      <c r="M397" s="23"/>
      <c r="N397" s="23"/>
      <c r="O397" s="23"/>
      <c r="P397" s="23"/>
      <c r="Q397" s="23"/>
    </row>
    <row r="398" spans="3:17" ht="18.75">
      <c r="C398" s="77" t="str">
        <f>T124</f>
        <v>QUILMES A.C.</v>
      </c>
      <c r="D398" s="77" t="s">
        <v>0</v>
      </c>
      <c r="E398" s="77" t="str">
        <f t="shared" si="49"/>
        <v>ESTUDIANTES</v>
      </c>
      <c r="F398" s="74"/>
      <c r="G398" s="57"/>
      <c r="H398" s="57"/>
      <c r="I398" s="77" t="str">
        <f>T142</f>
        <v>G. Y ESGRIMA (J.)</v>
      </c>
      <c r="J398" s="77" t="s">
        <v>0</v>
      </c>
      <c r="K398" s="77" t="str">
        <f t="shared" si="50"/>
        <v>INDEPENDIENTE (M.)</v>
      </c>
      <c r="L398" s="23"/>
      <c r="M398" s="23"/>
      <c r="N398" s="23"/>
      <c r="O398" s="23"/>
      <c r="P398" s="23"/>
      <c r="Q398" s="23"/>
    </row>
    <row r="399" spans="3:17" ht="18.75">
      <c r="C399" s="77" t="str">
        <f>T123</f>
        <v>TIGRE</v>
      </c>
      <c r="D399" s="77" t="s">
        <v>0</v>
      </c>
      <c r="E399" s="77" t="str">
        <f t="shared" si="49"/>
        <v>ALVARADO (M.D.P.)</v>
      </c>
      <c r="F399" s="74"/>
      <c r="G399" s="57"/>
      <c r="H399" s="57"/>
      <c r="I399" s="77" t="str">
        <f>T141</f>
        <v>INSTITUTO A.C. CBA.</v>
      </c>
      <c r="J399" s="77" t="s">
        <v>0</v>
      </c>
      <c r="K399" s="77" t="str">
        <f t="shared" si="50"/>
        <v>BARRACAS CTRAL.</v>
      </c>
      <c r="L399" s="23"/>
      <c r="M399" s="23"/>
      <c r="N399" s="23"/>
      <c r="O399" s="23"/>
      <c r="P399" s="23"/>
      <c r="Q399" s="23"/>
    </row>
    <row r="400" spans="3:17">
      <c r="C400" s="87"/>
      <c r="D400" s="87"/>
      <c r="E400" s="87"/>
      <c r="F400" s="74"/>
      <c r="G400" s="57"/>
      <c r="H400" s="57"/>
      <c r="I400" s="87"/>
      <c r="J400" s="87"/>
      <c r="K400" s="87"/>
      <c r="L400" s="25"/>
      <c r="M400" s="25"/>
      <c r="N400" s="25"/>
      <c r="O400" s="25"/>
      <c r="P400" s="25"/>
      <c r="Q400" s="25"/>
    </row>
    <row r="401" spans="3:17" ht="18">
      <c r="C401" s="73" t="s">
        <v>74</v>
      </c>
      <c r="D401" s="73"/>
      <c r="E401" s="73"/>
      <c r="F401" s="74"/>
      <c r="G401" s="57"/>
      <c r="H401" s="57"/>
      <c r="I401" s="75" t="s">
        <v>74</v>
      </c>
      <c r="J401" s="75"/>
      <c r="K401" s="75"/>
      <c r="L401" s="22"/>
      <c r="M401" s="22"/>
      <c r="N401" s="22"/>
      <c r="O401" s="22"/>
      <c r="P401" s="22"/>
      <c r="Q401" s="22"/>
    </row>
    <row r="402" spans="3:17">
      <c r="C402" s="82"/>
      <c r="D402" s="82"/>
      <c r="E402" s="82"/>
      <c r="F402" s="74"/>
      <c r="G402" s="57"/>
      <c r="H402" s="57"/>
      <c r="I402" s="82"/>
      <c r="J402" s="82"/>
      <c r="K402" s="82"/>
      <c r="L402" s="24"/>
      <c r="M402" s="24"/>
      <c r="N402" s="24"/>
      <c r="O402" s="24"/>
      <c r="P402" s="24"/>
      <c r="Q402" s="24"/>
    </row>
    <row r="403" spans="3:17" ht="18.75">
      <c r="C403" s="77" t="str">
        <f>T122</f>
        <v>ALVARADO (M.D.P.)</v>
      </c>
      <c r="D403" s="77" t="s">
        <v>0</v>
      </c>
      <c r="E403" s="77" t="str">
        <f>T128</f>
        <v>LIBRE</v>
      </c>
      <c r="F403" s="74"/>
      <c r="G403" s="57"/>
      <c r="H403" s="57"/>
      <c r="I403" s="77" t="str">
        <f>T140</f>
        <v>BARRACAS CTRAL.</v>
      </c>
      <c r="J403" s="77" t="s">
        <v>0</v>
      </c>
      <c r="K403" s="77" t="str">
        <f>T146</f>
        <v>ALL BOYS</v>
      </c>
      <c r="L403" s="23"/>
      <c r="M403" s="23"/>
      <c r="N403" s="23"/>
      <c r="O403" s="23"/>
      <c r="P403" s="23"/>
      <c r="Q403" s="23"/>
    </row>
    <row r="404" spans="3:17" ht="18.75">
      <c r="C404" s="77" t="str">
        <f>T121</f>
        <v>ESTUDIANTES</v>
      </c>
      <c r="D404" s="77" t="s">
        <v>0</v>
      </c>
      <c r="E404" s="77" t="str">
        <f>T123</f>
        <v>TIGRE</v>
      </c>
      <c r="F404" s="74"/>
      <c r="G404" s="57"/>
      <c r="H404" s="57"/>
      <c r="I404" s="77" t="str">
        <f>T139</f>
        <v>INDEPENDIENTE (M.)</v>
      </c>
      <c r="J404" s="77" t="s">
        <v>0</v>
      </c>
      <c r="K404" s="77" t="str">
        <f>T141</f>
        <v>INSTITUTO A.C. CBA.</v>
      </c>
      <c r="L404" s="23"/>
      <c r="M404" s="23"/>
      <c r="N404" s="23"/>
      <c r="O404" s="23"/>
      <c r="P404" s="23"/>
      <c r="Q404" s="23"/>
    </row>
    <row r="405" spans="3:17" ht="18.75">
      <c r="C405" s="77" t="str">
        <f>T120</f>
        <v>MITRE (S.E.)</v>
      </c>
      <c r="D405" s="77" t="s">
        <v>0</v>
      </c>
      <c r="E405" s="77" t="str">
        <f>T124</f>
        <v>QUILMES A.C.</v>
      </c>
      <c r="F405" s="74"/>
      <c r="G405" s="57"/>
      <c r="H405" s="57"/>
      <c r="I405" s="77" t="str">
        <f>T138</f>
        <v>AT. DE RAFAELA</v>
      </c>
      <c r="J405" s="77" t="s">
        <v>0</v>
      </c>
      <c r="K405" s="77" t="str">
        <f>T142</f>
        <v>G. Y ESGRIMA (J.)</v>
      </c>
      <c r="L405" s="23"/>
      <c r="M405" s="23"/>
      <c r="N405" s="23"/>
      <c r="O405" s="23"/>
      <c r="P405" s="23"/>
      <c r="Q405" s="23"/>
    </row>
    <row r="406" spans="3:17" ht="18.75">
      <c r="C406" s="77" t="str">
        <f>T119</f>
        <v>ATLANTA</v>
      </c>
      <c r="D406" s="77" t="s">
        <v>0</v>
      </c>
      <c r="E406" s="77" t="str">
        <f>T125</f>
        <v>AGROPECUARIO ARG.</v>
      </c>
      <c r="F406" s="74"/>
      <c r="G406" s="57"/>
      <c r="H406" s="57"/>
      <c r="I406" s="77" t="str">
        <f>T137</f>
        <v>GMO. BROWN (P.M.)</v>
      </c>
      <c r="J406" s="77" t="s">
        <v>0</v>
      </c>
      <c r="K406" s="77" t="str">
        <f>T143</f>
        <v>T. SUÁREZ</v>
      </c>
      <c r="L406" s="23"/>
      <c r="M406" s="23"/>
      <c r="N406" s="23"/>
      <c r="O406" s="23"/>
      <c r="P406" s="23"/>
      <c r="Q406" s="23"/>
    </row>
    <row r="407" spans="3:17" ht="18.75">
      <c r="C407" s="77" t="str">
        <f>T118</f>
        <v>CHACARITA JRS.</v>
      </c>
      <c r="D407" s="77" t="s">
        <v>0</v>
      </c>
      <c r="E407" s="77" t="str">
        <f>T126</f>
        <v>DEP. MAIPÚ (MZA.)</v>
      </c>
      <c r="F407" s="74"/>
      <c r="G407" s="57"/>
      <c r="H407" s="57"/>
      <c r="I407" s="77" t="str">
        <f>T136</f>
        <v>BROWN (A.)</v>
      </c>
      <c r="J407" s="77" t="s">
        <v>0</v>
      </c>
      <c r="K407" s="77" t="str">
        <f>T144</f>
        <v>FERRO CARRIL OESTE</v>
      </c>
      <c r="L407" s="23"/>
      <c r="M407" s="23"/>
      <c r="N407" s="23"/>
      <c r="O407" s="23"/>
      <c r="P407" s="23"/>
      <c r="Q407" s="23"/>
    </row>
    <row r="408" spans="3:17" ht="18.75">
      <c r="C408" s="77" t="str">
        <f>T117</f>
        <v>NVA. CHICAGO</v>
      </c>
      <c r="D408" s="77" t="s">
        <v>0</v>
      </c>
      <c r="E408" s="77" t="str">
        <f>T127</f>
        <v>TEMPERLEY</v>
      </c>
      <c r="F408" s="74"/>
      <c r="G408" s="57"/>
      <c r="H408" s="57"/>
      <c r="I408" s="77" t="str">
        <f>T135</f>
        <v>SAN MARTÍN (S.J.)</v>
      </c>
      <c r="J408" s="77" t="s">
        <v>0</v>
      </c>
      <c r="K408" s="77" t="str">
        <f>T145</f>
        <v>DEP. MORÓN</v>
      </c>
      <c r="L408" s="23"/>
      <c r="M408" s="23"/>
      <c r="N408" s="23"/>
      <c r="O408" s="23"/>
      <c r="P408" s="23"/>
      <c r="Q408" s="23"/>
    </row>
    <row r="409" spans="3:17" ht="18.75">
      <c r="C409" s="77" t="str">
        <f>T116</f>
        <v>ALTE. BROWN</v>
      </c>
      <c r="D409" s="77" t="s">
        <v>0</v>
      </c>
      <c r="E409" s="77" t="str">
        <f>T111</f>
        <v>ESTUDIANTES (R. IV)</v>
      </c>
      <c r="F409" s="57"/>
      <c r="G409" s="57"/>
      <c r="H409" s="57"/>
      <c r="I409" s="77" t="str">
        <f>T134</f>
        <v>VILLA DÁLMINE</v>
      </c>
      <c r="J409" s="77" t="s">
        <v>0</v>
      </c>
      <c r="K409" s="77" t="str">
        <f>T129</f>
        <v>GÜEMES (S.E.)</v>
      </c>
      <c r="L409" s="23"/>
      <c r="M409" s="23"/>
      <c r="N409" s="23"/>
      <c r="O409" s="23"/>
      <c r="P409" s="23"/>
      <c r="Q409" s="23"/>
    </row>
    <row r="410" spans="3:17" ht="18.75">
      <c r="C410" s="77" t="str">
        <f>T115</f>
        <v>SAN MARTÍN (TUC.)</v>
      </c>
      <c r="D410" s="77" t="s">
        <v>0</v>
      </c>
      <c r="E410" s="77" t="str">
        <f>T112</f>
        <v>G. Y ESGRIMA (M.)</v>
      </c>
      <c r="F410" s="57"/>
      <c r="G410" s="57"/>
      <c r="H410" s="57"/>
      <c r="I410" s="77" t="str">
        <f>T133</f>
        <v>SAN TELMO</v>
      </c>
      <c r="J410" s="77" t="s">
        <v>0</v>
      </c>
      <c r="K410" s="77" t="str">
        <f>T130</f>
        <v>ALMAGRO</v>
      </c>
      <c r="L410" s="23"/>
      <c r="M410" s="23"/>
      <c r="N410" s="23"/>
      <c r="O410" s="23"/>
      <c r="P410" s="23"/>
      <c r="Q410" s="23"/>
    </row>
    <row r="411" spans="3:17" ht="18.75">
      <c r="C411" s="77" t="str">
        <f>T114</f>
        <v>BELGRANO (CBA.)</v>
      </c>
      <c r="D411" s="77" t="s">
        <v>0</v>
      </c>
      <c r="E411" s="77" t="str">
        <f>T113</f>
        <v>DEP. RIESTRA</v>
      </c>
      <c r="F411" s="57"/>
      <c r="G411" s="57"/>
      <c r="H411" s="57"/>
      <c r="I411" s="77" t="str">
        <f>T132</f>
        <v>DEF. DE BELGRANO</v>
      </c>
      <c r="J411" s="77" t="s">
        <v>0</v>
      </c>
      <c r="K411" s="77" t="str">
        <f>T131</f>
        <v>SANTAMARINA (T.)</v>
      </c>
      <c r="L411" s="23"/>
      <c r="M411" s="23"/>
      <c r="N411" s="23"/>
      <c r="O411" s="23"/>
      <c r="P411" s="23"/>
      <c r="Q411" s="23"/>
    </row>
    <row r="412" spans="3:17">
      <c r="C412" s="82"/>
      <c r="D412" s="82"/>
      <c r="E412" s="82"/>
      <c r="F412" s="57"/>
      <c r="G412" s="57"/>
      <c r="H412" s="57"/>
      <c r="I412" s="82"/>
      <c r="J412" s="82"/>
      <c r="K412" s="82"/>
      <c r="L412" s="24"/>
      <c r="M412" s="24"/>
      <c r="N412" s="24"/>
      <c r="O412" s="24"/>
      <c r="P412" s="24"/>
      <c r="Q412" s="24"/>
    </row>
    <row r="413" spans="3:17" ht="18">
      <c r="C413" s="73" t="s">
        <v>75</v>
      </c>
      <c r="D413" s="73"/>
      <c r="E413" s="73"/>
      <c r="F413" s="57"/>
      <c r="G413" s="57"/>
      <c r="H413" s="57"/>
      <c r="I413" s="75" t="s">
        <v>75</v>
      </c>
      <c r="J413" s="75"/>
      <c r="K413" s="75"/>
      <c r="L413" s="22"/>
      <c r="M413" s="22"/>
      <c r="N413" s="22"/>
      <c r="O413" s="22"/>
      <c r="P413" s="22"/>
      <c r="Q413" s="22"/>
    </row>
    <row r="414" spans="3:17">
      <c r="C414" s="82"/>
      <c r="D414" s="82"/>
      <c r="E414" s="82"/>
      <c r="F414" s="57"/>
      <c r="G414" s="57"/>
      <c r="H414" s="57"/>
      <c r="I414" s="82"/>
      <c r="J414" s="82"/>
      <c r="K414" s="82"/>
      <c r="L414" s="24"/>
      <c r="M414" s="24"/>
      <c r="N414" s="24"/>
      <c r="O414" s="24"/>
      <c r="P414" s="24"/>
      <c r="Q414" s="24"/>
    </row>
    <row r="415" spans="3:17" ht="18.75">
      <c r="C415" s="77" t="str">
        <f>T128</f>
        <v>LIBRE</v>
      </c>
      <c r="D415" s="77" t="s">
        <v>0</v>
      </c>
      <c r="E415" s="77" t="str">
        <f t="shared" ref="E415:E423" si="51">T113</f>
        <v>DEP. RIESTRA</v>
      </c>
      <c r="F415" s="57"/>
      <c r="G415" s="57"/>
      <c r="H415" s="57"/>
      <c r="I415" s="77" t="str">
        <f>T146</f>
        <v>ALL BOYS</v>
      </c>
      <c r="J415" s="77" t="s">
        <v>0</v>
      </c>
      <c r="K415" s="77" t="str">
        <f t="shared" ref="K415:K423" si="52">T131</f>
        <v>SANTAMARINA (T.)</v>
      </c>
      <c r="L415" s="23"/>
      <c r="M415" s="23"/>
      <c r="N415" s="23"/>
      <c r="O415" s="23"/>
      <c r="P415" s="23"/>
      <c r="Q415" s="23"/>
    </row>
    <row r="416" spans="3:17" ht="18.75">
      <c r="C416" s="77" t="str">
        <f>T112</f>
        <v>G. Y ESGRIMA (M.)</v>
      </c>
      <c r="D416" s="77" t="s">
        <v>0</v>
      </c>
      <c r="E416" s="77" t="str">
        <f t="shared" si="51"/>
        <v>BELGRANO (CBA.)</v>
      </c>
      <c r="F416" s="57"/>
      <c r="G416" s="57"/>
      <c r="H416" s="57"/>
      <c r="I416" s="77" t="str">
        <f>T130</f>
        <v>ALMAGRO</v>
      </c>
      <c r="J416" s="77" t="s">
        <v>0</v>
      </c>
      <c r="K416" s="77" t="str">
        <f t="shared" si="52"/>
        <v>DEF. DE BELGRANO</v>
      </c>
      <c r="L416" s="23"/>
      <c r="M416" s="23"/>
      <c r="N416" s="23"/>
      <c r="O416" s="23"/>
      <c r="P416" s="23"/>
      <c r="Q416" s="23"/>
    </row>
    <row r="417" spans="3:17" ht="18.75">
      <c r="C417" s="77" t="str">
        <f>T111</f>
        <v>ESTUDIANTES (R. IV)</v>
      </c>
      <c r="D417" s="77" t="s">
        <v>0</v>
      </c>
      <c r="E417" s="77" t="str">
        <f t="shared" si="51"/>
        <v>SAN MARTÍN (TUC.)</v>
      </c>
      <c r="F417" s="57"/>
      <c r="G417" s="57"/>
      <c r="H417" s="57"/>
      <c r="I417" s="77" t="str">
        <f>T129</f>
        <v>GÜEMES (S.E.)</v>
      </c>
      <c r="J417" s="77" t="s">
        <v>0</v>
      </c>
      <c r="K417" s="77" t="str">
        <f t="shared" si="52"/>
        <v>SAN TELMO</v>
      </c>
      <c r="L417" s="23"/>
      <c r="M417" s="23"/>
      <c r="N417" s="23"/>
      <c r="O417" s="23"/>
      <c r="P417" s="23"/>
      <c r="Q417" s="23"/>
    </row>
    <row r="418" spans="3:17" ht="18.75">
      <c r="C418" s="77" t="str">
        <f>T127</f>
        <v>TEMPERLEY</v>
      </c>
      <c r="D418" s="77" t="s">
        <v>0</v>
      </c>
      <c r="E418" s="77" t="str">
        <f t="shared" si="51"/>
        <v>ALTE. BROWN</v>
      </c>
      <c r="F418" s="57"/>
      <c r="G418" s="57"/>
      <c r="H418" s="57"/>
      <c r="I418" s="77" t="str">
        <f>T145</f>
        <v>DEP. MORÓN</v>
      </c>
      <c r="J418" s="77" t="s">
        <v>0</v>
      </c>
      <c r="K418" s="77" t="str">
        <f t="shared" si="52"/>
        <v>VILLA DÁLMINE</v>
      </c>
      <c r="L418" s="23"/>
      <c r="M418" s="23"/>
      <c r="N418" s="23"/>
      <c r="O418" s="23"/>
      <c r="P418" s="23"/>
      <c r="Q418" s="23"/>
    </row>
    <row r="419" spans="3:17" ht="18.75">
      <c r="C419" s="77" t="str">
        <f>T126</f>
        <v>DEP. MAIPÚ (MZA.)</v>
      </c>
      <c r="D419" s="77" t="s">
        <v>0</v>
      </c>
      <c r="E419" s="77" t="str">
        <f t="shared" si="51"/>
        <v>NVA. CHICAGO</v>
      </c>
      <c r="F419" s="57"/>
      <c r="G419" s="57"/>
      <c r="H419" s="57"/>
      <c r="I419" s="77" t="str">
        <f>T144</f>
        <v>FERRO CARRIL OESTE</v>
      </c>
      <c r="J419" s="77" t="s">
        <v>0</v>
      </c>
      <c r="K419" s="77" t="str">
        <f t="shared" si="52"/>
        <v>SAN MARTÍN (S.J.)</v>
      </c>
      <c r="L419" s="23"/>
      <c r="M419" s="23"/>
      <c r="N419" s="23"/>
      <c r="O419" s="23"/>
      <c r="P419" s="23"/>
      <c r="Q419" s="23"/>
    </row>
    <row r="420" spans="3:17" ht="18.75">
      <c r="C420" s="77" t="str">
        <f>T125</f>
        <v>AGROPECUARIO ARG.</v>
      </c>
      <c r="D420" s="77" t="s">
        <v>0</v>
      </c>
      <c r="E420" s="77" t="str">
        <f t="shared" si="51"/>
        <v>CHACARITA JRS.</v>
      </c>
      <c r="F420" s="57"/>
      <c r="G420" s="57"/>
      <c r="H420" s="57"/>
      <c r="I420" s="77" t="str">
        <f>T143</f>
        <v>T. SUÁREZ</v>
      </c>
      <c r="J420" s="77" t="s">
        <v>0</v>
      </c>
      <c r="K420" s="77" t="str">
        <f t="shared" si="52"/>
        <v>BROWN (A.)</v>
      </c>
      <c r="L420" s="23"/>
      <c r="M420" s="23"/>
      <c r="N420" s="23"/>
      <c r="O420" s="23"/>
      <c r="P420" s="23"/>
      <c r="Q420" s="23"/>
    </row>
    <row r="421" spans="3:17" ht="18.75">
      <c r="C421" s="77" t="str">
        <f>T124</f>
        <v>QUILMES A.C.</v>
      </c>
      <c r="D421" s="77" t="s">
        <v>0</v>
      </c>
      <c r="E421" s="77" t="str">
        <f t="shared" si="51"/>
        <v>ATLANTA</v>
      </c>
      <c r="F421" s="57"/>
      <c r="G421" s="57"/>
      <c r="H421" s="57"/>
      <c r="I421" s="77" t="str">
        <f>T142</f>
        <v>G. Y ESGRIMA (J.)</v>
      </c>
      <c r="J421" s="77" t="s">
        <v>0</v>
      </c>
      <c r="K421" s="77" t="str">
        <f t="shared" si="52"/>
        <v>GMO. BROWN (P.M.)</v>
      </c>
      <c r="L421" s="23"/>
      <c r="M421" s="23"/>
      <c r="N421" s="23"/>
      <c r="O421" s="23"/>
      <c r="P421" s="23"/>
      <c r="Q421" s="23"/>
    </row>
    <row r="422" spans="3:17" ht="18.75">
      <c r="C422" s="77" t="str">
        <f>T123</f>
        <v>TIGRE</v>
      </c>
      <c r="D422" s="77" t="s">
        <v>0</v>
      </c>
      <c r="E422" s="77" t="str">
        <f t="shared" si="51"/>
        <v>MITRE (S.E.)</v>
      </c>
      <c r="F422" s="57"/>
      <c r="G422" s="57"/>
      <c r="H422" s="57"/>
      <c r="I422" s="77" t="str">
        <f>T141</f>
        <v>INSTITUTO A.C. CBA.</v>
      </c>
      <c r="J422" s="77" t="s">
        <v>0</v>
      </c>
      <c r="K422" s="77" t="str">
        <f t="shared" si="52"/>
        <v>AT. DE RAFAELA</v>
      </c>
      <c r="L422" s="23"/>
      <c r="M422" s="23"/>
      <c r="N422" s="23"/>
      <c r="O422" s="23"/>
      <c r="P422" s="23"/>
      <c r="Q422" s="23"/>
    </row>
    <row r="423" spans="3:17" ht="18.75">
      <c r="C423" s="77" t="str">
        <f>T122</f>
        <v>ALVARADO (M.D.P.)</v>
      </c>
      <c r="D423" s="77" t="s">
        <v>0</v>
      </c>
      <c r="E423" s="77" t="str">
        <f t="shared" si="51"/>
        <v>ESTUDIANTES</v>
      </c>
      <c r="F423" s="57"/>
      <c r="G423" s="57"/>
      <c r="H423" s="57"/>
      <c r="I423" s="77" t="str">
        <f>T140</f>
        <v>BARRACAS CTRAL.</v>
      </c>
      <c r="J423" s="77" t="s">
        <v>0</v>
      </c>
      <c r="K423" s="77" t="str">
        <f t="shared" si="52"/>
        <v>INDEPENDIENTE (M.)</v>
      </c>
      <c r="L423" s="23"/>
      <c r="M423" s="23"/>
      <c r="N423" s="23"/>
      <c r="O423" s="23"/>
      <c r="P423" s="23"/>
      <c r="Q423" s="23"/>
    </row>
    <row r="424" spans="3:17">
      <c r="C424" s="82"/>
      <c r="D424" s="82"/>
      <c r="E424" s="82"/>
      <c r="F424" s="57"/>
      <c r="G424" s="57"/>
      <c r="H424" s="57"/>
      <c r="I424" s="82"/>
      <c r="J424" s="82"/>
      <c r="K424" s="82"/>
      <c r="L424" s="24"/>
      <c r="M424" s="24"/>
      <c r="N424" s="24"/>
      <c r="O424" s="24"/>
      <c r="P424" s="24"/>
      <c r="Q424" s="24"/>
    </row>
    <row r="425" spans="3:17" ht="18">
      <c r="C425" s="73" t="s">
        <v>76</v>
      </c>
      <c r="D425" s="73"/>
      <c r="E425" s="73"/>
      <c r="F425" s="57"/>
      <c r="G425" s="57"/>
      <c r="H425" s="57"/>
      <c r="I425" s="75" t="s">
        <v>76</v>
      </c>
      <c r="J425" s="75"/>
      <c r="K425" s="75"/>
      <c r="L425" s="22"/>
      <c r="M425" s="22"/>
      <c r="N425" s="22"/>
      <c r="O425" s="22"/>
      <c r="P425" s="22"/>
      <c r="Q425" s="22"/>
    </row>
    <row r="426" spans="3:17">
      <c r="C426" s="82"/>
      <c r="D426" s="82"/>
      <c r="E426" s="82"/>
      <c r="F426" s="57"/>
      <c r="G426" s="57"/>
      <c r="H426" s="57"/>
      <c r="I426" s="82"/>
      <c r="J426" s="82"/>
      <c r="K426" s="82"/>
      <c r="L426" s="24"/>
      <c r="M426" s="24"/>
      <c r="N426" s="24"/>
      <c r="O426" s="24"/>
      <c r="P426" s="24"/>
      <c r="Q426" s="24"/>
    </row>
    <row r="427" spans="3:17" ht="18.75">
      <c r="C427" s="77" t="str">
        <f>T121</f>
        <v>ESTUDIANTES</v>
      </c>
      <c r="D427" s="77" t="s">
        <v>0</v>
      </c>
      <c r="E427" s="77" t="str">
        <f>T128</f>
        <v>LIBRE</v>
      </c>
      <c r="F427" s="57"/>
      <c r="G427" s="57"/>
      <c r="H427" s="57"/>
      <c r="I427" s="77" t="str">
        <f>T139</f>
        <v>INDEPENDIENTE (M.)</v>
      </c>
      <c r="J427" s="77" t="s">
        <v>0</v>
      </c>
      <c r="K427" s="77" t="str">
        <f>T146</f>
        <v>ALL BOYS</v>
      </c>
      <c r="L427" s="23"/>
      <c r="M427" s="23"/>
      <c r="N427" s="23"/>
      <c r="O427" s="23"/>
      <c r="P427" s="23"/>
      <c r="Q427" s="23"/>
    </row>
    <row r="428" spans="3:17" ht="18.75">
      <c r="C428" s="77" t="str">
        <f>T120</f>
        <v>MITRE (S.E.)</v>
      </c>
      <c r="D428" s="77" t="s">
        <v>0</v>
      </c>
      <c r="E428" s="77" t="str">
        <f t="shared" ref="E428:E433" si="53">T122</f>
        <v>ALVARADO (M.D.P.)</v>
      </c>
      <c r="F428" s="57"/>
      <c r="G428" s="57"/>
      <c r="H428" s="57"/>
      <c r="I428" s="77" t="str">
        <f>T138</f>
        <v>AT. DE RAFAELA</v>
      </c>
      <c r="J428" s="77" t="s">
        <v>0</v>
      </c>
      <c r="K428" s="77" t="str">
        <f t="shared" ref="K428:K433" si="54">T140</f>
        <v>BARRACAS CTRAL.</v>
      </c>
      <c r="L428" s="23"/>
      <c r="M428" s="23"/>
      <c r="N428" s="23"/>
      <c r="O428" s="23"/>
      <c r="P428" s="23"/>
      <c r="Q428" s="23"/>
    </row>
    <row r="429" spans="3:17" ht="18.75">
      <c r="C429" s="77" t="str">
        <f>T119</f>
        <v>ATLANTA</v>
      </c>
      <c r="D429" s="77" t="s">
        <v>0</v>
      </c>
      <c r="E429" s="77" t="str">
        <f t="shared" si="53"/>
        <v>TIGRE</v>
      </c>
      <c r="F429" s="57"/>
      <c r="G429" s="57"/>
      <c r="H429" s="57"/>
      <c r="I429" s="77" t="str">
        <f>T137</f>
        <v>GMO. BROWN (P.M.)</v>
      </c>
      <c r="J429" s="77" t="s">
        <v>0</v>
      </c>
      <c r="K429" s="77" t="str">
        <f t="shared" si="54"/>
        <v>INSTITUTO A.C. CBA.</v>
      </c>
      <c r="L429" s="23"/>
      <c r="M429" s="23"/>
      <c r="N429" s="23"/>
      <c r="O429" s="23"/>
      <c r="P429" s="23"/>
      <c r="Q429" s="23"/>
    </row>
    <row r="430" spans="3:17" ht="18.75">
      <c r="C430" s="77" t="str">
        <f>T118</f>
        <v>CHACARITA JRS.</v>
      </c>
      <c r="D430" s="77" t="s">
        <v>0</v>
      </c>
      <c r="E430" s="77" t="str">
        <f t="shared" si="53"/>
        <v>QUILMES A.C.</v>
      </c>
      <c r="F430" s="57"/>
      <c r="G430" s="57"/>
      <c r="H430" s="57"/>
      <c r="I430" s="77" t="str">
        <f>T136</f>
        <v>BROWN (A.)</v>
      </c>
      <c r="J430" s="77" t="s">
        <v>0</v>
      </c>
      <c r="K430" s="77" t="str">
        <f t="shared" si="54"/>
        <v>G. Y ESGRIMA (J.)</v>
      </c>
      <c r="L430" s="23"/>
      <c r="M430" s="23"/>
      <c r="N430" s="23"/>
      <c r="O430" s="23"/>
      <c r="P430" s="23"/>
      <c r="Q430" s="23"/>
    </row>
    <row r="431" spans="3:17" ht="18.75">
      <c r="C431" s="77" t="str">
        <f>T117</f>
        <v>NVA. CHICAGO</v>
      </c>
      <c r="D431" s="77" t="s">
        <v>0</v>
      </c>
      <c r="E431" s="77" t="str">
        <f t="shared" si="53"/>
        <v>AGROPECUARIO ARG.</v>
      </c>
      <c r="F431" s="57"/>
      <c r="G431" s="57"/>
      <c r="H431" s="57"/>
      <c r="I431" s="77" t="str">
        <f>T135</f>
        <v>SAN MARTÍN (S.J.)</v>
      </c>
      <c r="J431" s="77" t="s">
        <v>0</v>
      </c>
      <c r="K431" s="77" t="str">
        <f t="shared" si="54"/>
        <v>T. SUÁREZ</v>
      </c>
      <c r="L431" s="23"/>
      <c r="M431" s="23"/>
      <c r="N431" s="23"/>
      <c r="O431" s="23"/>
      <c r="P431" s="23"/>
      <c r="Q431" s="23"/>
    </row>
    <row r="432" spans="3:17" ht="18.75">
      <c r="C432" s="77" t="str">
        <f>T116</f>
        <v>ALTE. BROWN</v>
      </c>
      <c r="D432" s="77" t="s">
        <v>0</v>
      </c>
      <c r="E432" s="77" t="str">
        <f t="shared" si="53"/>
        <v>DEP. MAIPÚ (MZA.)</v>
      </c>
      <c r="F432" s="57"/>
      <c r="G432" s="57"/>
      <c r="H432" s="57"/>
      <c r="I432" s="77" t="str">
        <f>T134</f>
        <v>VILLA DÁLMINE</v>
      </c>
      <c r="J432" s="77" t="s">
        <v>0</v>
      </c>
      <c r="K432" s="77" t="str">
        <f t="shared" si="54"/>
        <v>FERRO CARRIL OESTE</v>
      </c>
      <c r="L432" s="23"/>
      <c r="M432" s="23"/>
      <c r="N432" s="23"/>
      <c r="O432" s="23"/>
      <c r="P432" s="23"/>
      <c r="Q432" s="23"/>
    </row>
    <row r="433" spans="3:17" ht="18.75">
      <c r="C433" s="77" t="str">
        <f>T115</f>
        <v>SAN MARTÍN (TUC.)</v>
      </c>
      <c r="D433" s="77" t="s">
        <v>0</v>
      </c>
      <c r="E433" s="77" t="str">
        <f t="shared" si="53"/>
        <v>TEMPERLEY</v>
      </c>
      <c r="F433" s="57"/>
      <c r="G433" s="57"/>
      <c r="H433" s="57"/>
      <c r="I433" s="77" t="str">
        <f>T133</f>
        <v>SAN TELMO</v>
      </c>
      <c r="J433" s="77" t="s">
        <v>0</v>
      </c>
      <c r="K433" s="77" t="str">
        <f t="shared" si="54"/>
        <v>DEP. MORÓN</v>
      </c>
      <c r="L433" s="23"/>
      <c r="M433" s="23"/>
      <c r="N433" s="23"/>
      <c r="O433" s="23"/>
      <c r="P433" s="23"/>
      <c r="Q433" s="23"/>
    </row>
    <row r="434" spans="3:17" ht="18.75">
      <c r="C434" s="77" t="str">
        <f>T114</f>
        <v>BELGRANO (CBA.)</v>
      </c>
      <c r="D434" s="77" t="s">
        <v>0</v>
      </c>
      <c r="E434" s="77" t="str">
        <f>T111</f>
        <v>ESTUDIANTES (R. IV)</v>
      </c>
      <c r="F434" s="57"/>
      <c r="G434" s="57"/>
      <c r="H434" s="57"/>
      <c r="I434" s="77" t="str">
        <f>T132</f>
        <v>DEF. DE BELGRANO</v>
      </c>
      <c r="J434" s="77" t="s">
        <v>0</v>
      </c>
      <c r="K434" s="77" t="str">
        <f>T129</f>
        <v>GÜEMES (S.E.)</v>
      </c>
      <c r="L434" s="23"/>
      <c r="M434" s="23"/>
      <c r="N434" s="23"/>
      <c r="O434" s="23"/>
      <c r="P434" s="23"/>
      <c r="Q434" s="23"/>
    </row>
    <row r="435" spans="3:17" ht="18.75">
      <c r="C435" s="77" t="str">
        <f>T113</f>
        <v>DEP. RIESTRA</v>
      </c>
      <c r="D435" s="77" t="s">
        <v>0</v>
      </c>
      <c r="E435" s="77" t="str">
        <f>T112</f>
        <v>G. Y ESGRIMA (M.)</v>
      </c>
      <c r="F435" s="57"/>
      <c r="G435" s="57"/>
      <c r="H435" s="57"/>
      <c r="I435" s="77" t="str">
        <f>T131</f>
        <v>SANTAMARINA (T.)</v>
      </c>
      <c r="J435" s="77" t="s">
        <v>0</v>
      </c>
      <c r="K435" s="77" t="str">
        <f>T130</f>
        <v>ALMAGRO</v>
      </c>
      <c r="L435" s="23"/>
      <c r="M435" s="23"/>
      <c r="N435" s="23"/>
      <c r="O435" s="23"/>
      <c r="P435" s="23"/>
      <c r="Q435" s="23"/>
    </row>
    <row r="436" spans="3:17">
      <c r="C436" s="82"/>
      <c r="D436" s="82"/>
      <c r="E436" s="82"/>
      <c r="F436" s="57"/>
      <c r="G436" s="57"/>
      <c r="H436" s="57"/>
      <c r="I436" s="82"/>
      <c r="J436" s="82"/>
      <c r="K436" s="82"/>
      <c r="L436" s="24"/>
      <c r="M436" s="24"/>
      <c r="N436" s="24"/>
      <c r="O436" s="24"/>
      <c r="P436" s="24"/>
      <c r="Q436" s="24"/>
    </row>
    <row r="437" spans="3:17" ht="18">
      <c r="C437" s="73" t="s">
        <v>77</v>
      </c>
      <c r="D437" s="73"/>
      <c r="E437" s="73"/>
      <c r="F437" s="57"/>
      <c r="G437" s="57"/>
      <c r="H437" s="57"/>
      <c r="I437" s="75" t="s">
        <v>77</v>
      </c>
      <c r="J437" s="75"/>
      <c r="K437" s="75"/>
      <c r="L437" s="22"/>
      <c r="M437" s="22"/>
      <c r="N437" s="22"/>
      <c r="O437" s="22"/>
      <c r="P437" s="22"/>
      <c r="Q437" s="22"/>
    </row>
    <row r="438" spans="3:17">
      <c r="C438" s="82"/>
      <c r="D438" s="82"/>
      <c r="E438" s="82"/>
      <c r="F438" s="57"/>
      <c r="G438" s="57"/>
      <c r="H438" s="57"/>
      <c r="I438" s="82"/>
      <c r="J438" s="82"/>
      <c r="K438" s="82"/>
      <c r="L438" s="24"/>
      <c r="M438" s="24"/>
      <c r="N438" s="24"/>
      <c r="O438" s="24"/>
      <c r="P438" s="24"/>
      <c r="Q438" s="24"/>
    </row>
    <row r="439" spans="3:17" ht="18.75">
      <c r="C439" s="77" t="str">
        <f>T128</f>
        <v>LIBRE</v>
      </c>
      <c r="D439" s="77" t="s">
        <v>0</v>
      </c>
      <c r="E439" s="77" t="str">
        <f t="shared" ref="E439:E447" si="55">T112</f>
        <v>G. Y ESGRIMA (M.)</v>
      </c>
      <c r="F439" s="57"/>
      <c r="G439" s="57"/>
      <c r="H439" s="57"/>
      <c r="I439" s="77" t="str">
        <f>T146</f>
        <v>ALL BOYS</v>
      </c>
      <c r="J439" s="77" t="s">
        <v>0</v>
      </c>
      <c r="K439" s="77" t="str">
        <f t="shared" ref="K439:K447" si="56">T130</f>
        <v>ALMAGRO</v>
      </c>
      <c r="L439" s="23"/>
      <c r="M439" s="23"/>
      <c r="N439" s="23"/>
      <c r="O439" s="23"/>
      <c r="P439" s="23"/>
      <c r="Q439" s="23"/>
    </row>
    <row r="440" spans="3:17" ht="18.75">
      <c r="C440" s="77" t="str">
        <f>T111</f>
        <v>ESTUDIANTES (R. IV)</v>
      </c>
      <c r="D440" s="77" t="s">
        <v>0</v>
      </c>
      <c r="E440" s="77" t="str">
        <f t="shared" si="55"/>
        <v>DEP. RIESTRA</v>
      </c>
      <c r="F440" s="57"/>
      <c r="G440" s="57"/>
      <c r="H440" s="57"/>
      <c r="I440" s="77" t="str">
        <f>T129</f>
        <v>GÜEMES (S.E.)</v>
      </c>
      <c r="J440" s="77" t="s">
        <v>0</v>
      </c>
      <c r="K440" s="77" t="str">
        <f t="shared" si="56"/>
        <v>SANTAMARINA (T.)</v>
      </c>
      <c r="L440" s="23"/>
      <c r="M440" s="23"/>
      <c r="N440" s="23"/>
      <c r="O440" s="23"/>
      <c r="P440" s="23"/>
      <c r="Q440" s="23"/>
    </row>
    <row r="441" spans="3:17" ht="18.75">
      <c r="C441" s="77" t="str">
        <f>T127</f>
        <v>TEMPERLEY</v>
      </c>
      <c r="D441" s="77" t="s">
        <v>0</v>
      </c>
      <c r="E441" s="77" t="str">
        <f t="shared" si="55"/>
        <v>BELGRANO (CBA.)</v>
      </c>
      <c r="F441" s="57"/>
      <c r="G441" s="57"/>
      <c r="H441" s="57"/>
      <c r="I441" s="77" t="str">
        <f>T145</f>
        <v>DEP. MORÓN</v>
      </c>
      <c r="J441" s="77" t="s">
        <v>0</v>
      </c>
      <c r="K441" s="77" t="str">
        <f t="shared" si="56"/>
        <v>DEF. DE BELGRANO</v>
      </c>
      <c r="L441" s="23"/>
      <c r="M441" s="23"/>
      <c r="N441" s="23"/>
      <c r="O441" s="23"/>
      <c r="P441" s="23"/>
      <c r="Q441" s="23"/>
    </row>
    <row r="442" spans="3:17" ht="18.75">
      <c r="C442" s="77" t="str">
        <f>T126</f>
        <v>DEP. MAIPÚ (MZA.)</v>
      </c>
      <c r="D442" s="77" t="s">
        <v>0</v>
      </c>
      <c r="E442" s="77" t="str">
        <f t="shared" si="55"/>
        <v>SAN MARTÍN (TUC.)</v>
      </c>
      <c r="F442" s="57"/>
      <c r="G442" s="57"/>
      <c r="H442" s="57"/>
      <c r="I442" s="77" t="str">
        <f>T144</f>
        <v>FERRO CARRIL OESTE</v>
      </c>
      <c r="J442" s="77" t="s">
        <v>0</v>
      </c>
      <c r="K442" s="77" t="str">
        <f t="shared" si="56"/>
        <v>SAN TELMO</v>
      </c>
      <c r="L442" s="23"/>
      <c r="M442" s="23"/>
      <c r="N442" s="23"/>
      <c r="O442" s="23"/>
      <c r="P442" s="23"/>
      <c r="Q442" s="23"/>
    </row>
    <row r="443" spans="3:17" ht="18.75">
      <c r="C443" s="77" t="str">
        <f>T125</f>
        <v>AGROPECUARIO ARG.</v>
      </c>
      <c r="D443" s="77" t="s">
        <v>0</v>
      </c>
      <c r="E443" s="77" t="str">
        <f t="shared" si="55"/>
        <v>ALTE. BROWN</v>
      </c>
      <c r="F443" s="57"/>
      <c r="G443" s="57"/>
      <c r="H443" s="57"/>
      <c r="I443" s="77" t="str">
        <f>T143</f>
        <v>T. SUÁREZ</v>
      </c>
      <c r="J443" s="77" t="s">
        <v>0</v>
      </c>
      <c r="K443" s="77" t="str">
        <f t="shared" si="56"/>
        <v>VILLA DÁLMINE</v>
      </c>
      <c r="L443" s="23"/>
      <c r="M443" s="23"/>
      <c r="N443" s="23"/>
      <c r="O443" s="23"/>
      <c r="P443" s="23"/>
      <c r="Q443" s="23"/>
    </row>
    <row r="444" spans="3:17" ht="18.75">
      <c r="C444" s="77" t="str">
        <f>T124</f>
        <v>QUILMES A.C.</v>
      </c>
      <c r="D444" s="77" t="s">
        <v>0</v>
      </c>
      <c r="E444" s="77" t="str">
        <f t="shared" si="55"/>
        <v>NVA. CHICAGO</v>
      </c>
      <c r="F444" s="57"/>
      <c r="G444" s="57"/>
      <c r="H444" s="57"/>
      <c r="I444" s="77" t="str">
        <f>T142</f>
        <v>G. Y ESGRIMA (J.)</v>
      </c>
      <c r="J444" s="77" t="s">
        <v>0</v>
      </c>
      <c r="K444" s="77" t="str">
        <f t="shared" si="56"/>
        <v>SAN MARTÍN (S.J.)</v>
      </c>
      <c r="L444" s="23"/>
      <c r="M444" s="23"/>
      <c r="N444" s="23"/>
      <c r="O444" s="23"/>
      <c r="P444" s="23"/>
      <c r="Q444" s="23"/>
    </row>
    <row r="445" spans="3:17" ht="18.75">
      <c r="C445" s="77" t="str">
        <f>T123</f>
        <v>TIGRE</v>
      </c>
      <c r="D445" s="77" t="s">
        <v>0</v>
      </c>
      <c r="E445" s="77" t="str">
        <f t="shared" si="55"/>
        <v>CHACARITA JRS.</v>
      </c>
      <c r="F445" s="57"/>
      <c r="G445" s="57"/>
      <c r="H445" s="57"/>
      <c r="I445" s="77" t="str">
        <f>T141</f>
        <v>INSTITUTO A.C. CBA.</v>
      </c>
      <c r="J445" s="77" t="s">
        <v>0</v>
      </c>
      <c r="K445" s="77" t="str">
        <f t="shared" si="56"/>
        <v>BROWN (A.)</v>
      </c>
      <c r="L445" s="23"/>
      <c r="M445" s="23"/>
      <c r="N445" s="23"/>
      <c r="O445" s="23"/>
      <c r="P445" s="23"/>
      <c r="Q445" s="23"/>
    </row>
    <row r="446" spans="3:17" ht="18.75">
      <c r="C446" s="77" t="str">
        <f>T122</f>
        <v>ALVARADO (M.D.P.)</v>
      </c>
      <c r="D446" s="77" t="s">
        <v>0</v>
      </c>
      <c r="E446" s="77" t="str">
        <f t="shared" si="55"/>
        <v>ATLANTA</v>
      </c>
      <c r="F446" s="57"/>
      <c r="G446" s="57"/>
      <c r="H446" s="57"/>
      <c r="I446" s="77" t="str">
        <f>T140</f>
        <v>BARRACAS CTRAL.</v>
      </c>
      <c r="J446" s="77" t="s">
        <v>0</v>
      </c>
      <c r="K446" s="77" t="str">
        <f t="shared" si="56"/>
        <v>GMO. BROWN (P.M.)</v>
      </c>
      <c r="L446" s="23"/>
      <c r="M446" s="23"/>
      <c r="N446" s="23"/>
      <c r="O446" s="23"/>
      <c r="P446" s="23"/>
      <c r="Q446" s="23"/>
    </row>
    <row r="447" spans="3:17" ht="18.75">
      <c r="C447" s="77" t="str">
        <f>T121</f>
        <v>ESTUDIANTES</v>
      </c>
      <c r="D447" s="77" t="s">
        <v>0</v>
      </c>
      <c r="E447" s="77" t="str">
        <f t="shared" si="55"/>
        <v>MITRE (S.E.)</v>
      </c>
      <c r="F447" s="57"/>
      <c r="G447" s="57"/>
      <c r="H447" s="57"/>
      <c r="I447" s="77" t="str">
        <f>T139</f>
        <v>INDEPENDIENTE (M.)</v>
      </c>
      <c r="J447" s="77" t="s">
        <v>0</v>
      </c>
      <c r="K447" s="77" t="str">
        <f t="shared" si="56"/>
        <v>AT. DE RAFAELA</v>
      </c>
      <c r="L447" s="23"/>
      <c r="M447" s="23"/>
      <c r="N447" s="23"/>
      <c r="O447" s="23"/>
      <c r="P447" s="23"/>
      <c r="Q447" s="23"/>
    </row>
    <row r="448" spans="3:17">
      <c r="C448" s="82"/>
      <c r="D448" s="82"/>
      <c r="E448" s="82"/>
      <c r="F448" s="57"/>
      <c r="G448" s="57"/>
      <c r="H448" s="57"/>
      <c r="I448" s="82"/>
      <c r="J448" s="82"/>
      <c r="K448" s="82"/>
      <c r="L448" s="24"/>
      <c r="M448" s="24"/>
      <c r="N448" s="24"/>
      <c r="O448" s="24"/>
      <c r="P448" s="24"/>
      <c r="Q448" s="24"/>
    </row>
    <row r="449" spans="3:17" ht="18">
      <c r="C449" s="73" t="s">
        <v>78</v>
      </c>
      <c r="D449" s="73"/>
      <c r="E449" s="73"/>
      <c r="F449" s="57"/>
      <c r="G449" s="57"/>
      <c r="H449" s="57"/>
      <c r="I449" s="75" t="s">
        <v>78</v>
      </c>
      <c r="J449" s="75"/>
      <c r="K449" s="75"/>
      <c r="L449" s="22"/>
      <c r="M449" s="22"/>
      <c r="N449" s="22"/>
      <c r="O449" s="22"/>
      <c r="P449" s="22"/>
      <c r="Q449" s="22"/>
    </row>
    <row r="450" spans="3:17">
      <c r="C450" s="82"/>
      <c r="D450" s="82"/>
      <c r="E450" s="82"/>
      <c r="F450" s="57"/>
      <c r="G450" s="57"/>
      <c r="H450" s="57"/>
      <c r="I450" s="82"/>
      <c r="J450" s="82"/>
      <c r="K450" s="82"/>
      <c r="L450" s="24"/>
      <c r="M450" s="24"/>
      <c r="N450" s="24"/>
      <c r="O450" s="24"/>
      <c r="P450" s="24"/>
      <c r="Q450" s="24"/>
    </row>
    <row r="451" spans="3:17" ht="18.75">
      <c r="C451" s="77" t="str">
        <f>T120</f>
        <v>MITRE (S.E.)</v>
      </c>
      <c r="D451" s="77" t="s">
        <v>0</v>
      </c>
      <c r="E451" s="77" t="str">
        <f>T128</f>
        <v>LIBRE</v>
      </c>
      <c r="F451" s="57"/>
      <c r="G451" s="57"/>
      <c r="H451" s="57"/>
      <c r="I451" s="77" t="str">
        <f>T138</f>
        <v>AT. DE RAFAELA</v>
      </c>
      <c r="J451" s="77" t="s">
        <v>0</v>
      </c>
      <c r="K451" s="77" t="str">
        <f>T146</f>
        <v>ALL BOYS</v>
      </c>
      <c r="L451" s="23"/>
      <c r="M451" s="23"/>
      <c r="N451" s="23"/>
      <c r="O451" s="23"/>
      <c r="P451" s="23"/>
      <c r="Q451" s="23"/>
    </row>
    <row r="452" spans="3:17" ht="18.75">
      <c r="C452" s="77" t="str">
        <f>T119</f>
        <v>ATLANTA</v>
      </c>
      <c r="D452" s="77" t="s">
        <v>0</v>
      </c>
      <c r="E452" s="77" t="str">
        <f t="shared" ref="E452:E458" si="57">T121</f>
        <v>ESTUDIANTES</v>
      </c>
      <c r="F452" s="57"/>
      <c r="G452" s="57"/>
      <c r="H452" s="57"/>
      <c r="I452" s="77" t="str">
        <f>T137</f>
        <v>GMO. BROWN (P.M.)</v>
      </c>
      <c r="J452" s="77" t="s">
        <v>0</v>
      </c>
      <c r="K452" s="77" t="str">
        <f t="shared" ref="K452:K458" si="58">T139</f>
        <v>INDEPENDIENTE (M.)</v>
      </c>
      <c r="L452" s="23"/>
      <c r="M452" s="23"/>
      <c r="N452" s="23"/>
      <c r="O452" s="23"/>
      <c r="P452" s="23"/>
      <c r="Q452" s="23"/>
    </row>
    <row r="453" spans="3:17" ht="18.75">
      <c r="C453" s="77" t="str">
        <f>T118</f>
        <v>CHACARITA JRS.</v>
      </c>
      <c r="D453" s="77" t="s">
        <v>0</v>
      </c>
      <c r="E453" s="77" t="str">
        <f t="shared" si="57"/>
        <v>ALVARADO (M.D.P.)</v>
      </c>
      <c r="F453" s="57"/>
      <c r="G453" s="57"/>
      <c r="H453" s="57"/>
      <c r="I453" s="77" t="str">
        <f>T136</f>
        <v>BROWN (A.)</v>
      </c>
      <c r="J453" s="77" t="s">
        <v>0</v>
      </c>
      <c r="K453" s="77" t="str">
        <f t="shared" si="58"/>
        <v>BARRACAS CTRAL.</v>
      </c>
      <c r="L453" s="23"/>
      <c r="M453" s="23"/>
      <c r="N453" s="23"/>
      <c r="O453" s="23"/>
      <c r="P453" s="23"/>
      <c r="Q453" s="23"/>
    </row>
    <row r="454" spans="3:17" ht="18.75">
      <c r="C454" s="77" t="str">
        <f>T117</f>
        <v>NVA. CHICAGO</v>
      </c>
      <c r="D454" s="77" t="s">
        <v>0</v>
      </c>
      <c r="E454" s="77" t="str">
        <f t="shared" si="57"/>
        <v>TIGRE</v>
      </c>
      <c r="F454" s="57"/>
      <c r="G454" s="57"/>
      <c r="H454" s="57"/>
      <c r="I454" s="77" t="str">
        <f>T135</f>
        <v>SAN MARTÍN (S.J.)</v>
      </c>
      <c r="J454" s="77" t="s">
        <v>0</v>
      </c>
      <c r="K454" s="77" t="str">
        <f t="shared" si="58"/>
        <v>INSTITUTO A.C. CBA.</v>
      </c>
      <c r="L454" s="23"/>
      <c r="M454" s="23"/>
      <c r="N454" s="23"/>
      <c r="O454" s="23"/>
      <c r="P454" s="23"/>
      <c r="Q454" s="23"/>
    </row>
    <row r="455" spans="3:17" ht="18.75">
      <c r="C455" s="77" t="str">
        <f>T116</f>
        <v>ALTE. BROWN</v>
      </c>
      <c r="D455" s="77" t="s">
        <v>0</v>
      </c>
      <c r="E455" s="77" t="str">
        <f t="shared" si="57"/>
        <v>QUILMES A.C.</v>
      </c>
      <c r="F455" s="57"/>
      <c r="G455" s="57"/>
      <c r="H455" s="57"/>
      <c r="I455" s="77" t="str">
        <f>T134</f>
        <v>VILLA DÁLMINE</v>
      </c>
      <c r="J455" s="77" t="s">
        <v>0</v>
      </c>
      <c r="K455" s="77" t="str">
        <f t="shared" si="58"/>
        <v>G. Y ESGRIMA (J.)</v>
      </c>
      <c r="L455" s="23"/>
      <c r="M455" s="23"/>
      <c r="N455" s="23"/>
      <c r="O455" s="23"/>
      <c r="P455" s="23"/>
      <c r="Q455" s="23"/>
    </row>
    <row r="456" spans="3:17" ht="18.75">
      <c r="C456" s="77" t="str">
        <f>T115</f>
        <v>SAN MARTÍN (TUC.)</v>
      </c>
      <c r="D456" s="77" t="s">
        <v>0</v>
      </c>
      <c r="E456" s="77" t="str">
        <f t="shared" si="57"/>
        <v>AGROPECUARIO ARG.</v>
      </c>
      <c r="F456" s="57"/>
      <c r="G456" s="57"/>
      <c r="H456" s="57"/>
      <c r="I456" s="77" t="str">
        <f>T133</f>
        <v>SAN TELMO</v>
      </c>
      <c r="J456" s="77" t="s">
        <v>0</v>
      </c>
      <c r="K456" s="77" t="str">
        <f t="shared" si="58"/>
        <v>T. SUÁREZ</v>
      </c>
      <c r="L456" s="23"/>
      <c r="M456" s="23"/>
      <c r="N456" s="23"/>
      <c r="O456" s="23"/>
      <c r="P456" s="23"/>
      <c r="Q456" s="23"/>
    </row>
    <row r="457" spans="3:17" ht="18.75">
      <c r="C457" s="77" t="str">
        <f>T114</f>
        <v>BELGRANO (CBA.)</v>
      </c>
      <c r="D457" s="77" t="s">
        <v>0</v>
      </c>
      <c r="E457" s="77" t="str">
        <f t="shared" si="57"/>
        <v>DEP. MAIPÚ (MZA.)</v>
      </c>
      <c r="F457" s="57"/>
      <c r="G457" s="57"/>
      <c r="H457" s="57"/>
      <c r="I457" s="77" t="str">
        <f>T132</f>
        <v>DEF. DE BELGRANO</v>
      </c>
      <c r="J457" s="77" t="s">
        <v>0</v>
      </c>
      <c r="K457" s="77" t="str">
        <f t="shared" si="58"/>
        <v>FERRO CARRIL OESTE</v>
      </c>
      <c r="L457" s="23"/>
      <c r="M457" s="23"/>
      <c r="N457" s="23"/>
      <c r="O457" s="23"/>
      <c r="P457" s="23"/>
      <c r="Q457" s="23"/>
    </row>
    <row r="458" spans="3:17" ht="18.75">
      <c r="C458" s="77" t="str">
        <f>T113</f>
        <v>DEP. RIESTRA</v>
      </c>
      <c r="D458" s="77" t="s">
        <v>0</v>
      </c>
      <c r="E458" s="77" t="str">
        <f t="shared" si="57"/>
        <v>TEMPERLEY</v>
      </c>
      <c r="F458" s="57"/>
      <c r="G458" s="57"/>
      <c r="H458" s="57"/>
      <c r="I458" s="77" t="str">
        <f>T131</f>
        <v>SANTAMARINA (T.)</v>
      </c>
      <c r="J458" s="77" t="s">
        <v>0</v>
      </c>
      <c r="K458" s="77" t="str">
        <f t="shared" si="58"/>
        <v>DEP. MORÓN</v>
      </c>
      <c r="L458" s="23"/>
      <c r="M458" s="23"/>
      <c r="N458" s="23"/>
      <c r="O458" s="23"/>
      <c r="P458" s="23"/>
      <c r="Q458" s="23"/>
    </row>
    <row r="459" spans="3:17" ht="18.75">
      <c r="C459" s="77" t="str">
        <f>T112</f>
        <v>G. Y ESGRIMA (M.)</v>
      </c>
      <c r="D459" s="77" t="s">
        <v>0</v>
      </c>
      <c r="E459" s="77" t="str">
        <f>T111</f>
        <v>ESTUDIANTES (R. IV)</v>
      </c>
      <c r="F459" s="57"/>
      <c r="G459" s="57"/>
      <c r="H459" s="57"/>
      <c r="I459" s="77" t="str">
        <f>T130</f>
        <v>ALMAGRO</v>
      </c>
      <c r="J459" s="77" t="s">
        <v>0</v>
      </c>
      <c r="K459" s="77" t="str">
        <f>T129</f>
        <v>GÜEMES (S.E.)</v>
      </c>
      <c r="L459" s="23"/>
      <c r="M459" s="23"/>
      <c r="N459" s="23"/>
      <c r="O459" s="23"/>
      <c r="P459" s="23"/>
      <c r="Q459" s="23"/>
    </row>
    <row r="460" spans="3:17">
      <c r="C460" s="82"/>
      <c r="D460" s="82"/>
      <c r="E460" s="82"/>
      <c r="F460" s="57"/>
      <c r="G460" s="57"/>
      <c r="H460" s="57"/>
      <c r="I460" s="82"/>
      <c r="J460" s="82"/>
      <c r="K460" s="82"/>
      <c r="L460" s="24"/>
      <c r="M460" s="24"/>
      <c r="N460" s="24"/>
      <c r="O460" s="24"/>
      <c r="P460" s="24"/>
      <c r="Q460" s="24"/>
    </row>
    <row r="461" spans="3:17" ht="18">
      <c r="C461" s="73" t="s">
        <v>79</v>
      </c>
      <c r="D461" s="73"/>
      <c r="E461" s="73"/>
      <c r="F461" s="57"/>
      <c r="G461" s="57"/>
      <c r="H461" s="57"/>
      <c r="I461" s="75" t="s">
        <v>79</v>
      </c>
      <c r="J461" s="75"/>
      <c r="K461" s="75"/>
      <c r="L461" s="22"/>
      <c r="M461" s="22"/>
      <c r="N461" s="22"/>
      <c r="O461" s="22"/>
      <c r="P461" s="22"/>
      <c r="Q461" s="22"/>
    </row>
    <row r="462" spans="3:17">
      <c r="C462" s="82"/>
      <c r="D462" s="82"/>
      <c r="E462" s="82"/>
      <c r="F462" s="57"/>
      <c r="G462" s="57"/>
      <c r="H462" s="57"/>
      <c r="I462" s="82"/>
      <c r="J462" s="82"/>
      <c r="K462" s="82"/>
      <c r="L462" s="24"/>
      <c r="M462" s="24"/>
      <c r="N462" s="24"/>
      <c r="O462" s="24"/>
      <c r="P462" s="24"/>
      <c r="Q462" s="24"/>
    </row>
    <row r="463" spans="3:17" ht="18.75">
      <c r="C463" s="77" t="str">
        <f>T128</f>
        <v>LIBRE</v>
      </c>
      <c r="D463" s="77" t="s">
        <v>0</v>
      </c>
      <c r="E463" s="77" t="str">
        <f t="shared" ref="E463:E471" si="59">T111</f>
        <v>ESTUDIANTES (R. IV)</v>
      </c>
      <c r="F463" s="57"/>
      <c r="G463" s="57"/>
      <c r="H463" s="57"/>
      <c r="I463" s="77" t="str">
        <f>T146</f>
        <v>ALL BOYS</v>
      </c>
      <c r="J463" s="77" t="s">
        <v>0</v>
      </c>
      <c r="K463" s="77" t="str">
        <f t="shared" ref="K463:K471" si="60">T129</f>
        <v>GÜEMES (S.E.)</v>
      </c>
      <c r="L463" s="23"/>
      <c r="M463" s="23"/>
      <c r="N463" s="23"/>
      <c r="O463" s="23"/>
      <c r="P463" s="23"/>
      <c r="Q463" s="23"/>
    </row>
    <row r="464" spans="3:17" ht="18.75">
      <c r="C464" s="77" t="str">
        <f>T127</f>
        <v>TEMPERLEY</v>
      </c>
      <c r="D464" s="77" t="s">
        <v>0</v>
      </c>
      <c r="E464" s="77" t="str">
        <f t="shared" si="59"/>
        <v>G. Y ESGRIMA (M.)</v>
      </c>
      <c r="F464" s="57"/>
      <c r="G464" s="57"/>
      <c r="H464" s="57"/>
      <c r="I464" s="77" t="str">
        <f>T145</f>
        <v>DEP. MORÓN</v>
      </c>
      <c r="J464" s="77" t="s">
        <v>0</v>
      </c>
      <c r="K464" s="77" t="str">
        <f t="shared" si="60"/>
        <v>ALMAGRO</v>
      </c>
      <c r="L464" s="23"/>
      <c r="M464" s="23"/>
      <c r="N464" s="23"/>
      <c r="O464" s="23"/>
      <c r="P464" s="23"/>
      <c r="Q464" s="23"/>
    </row>
    <row r="465" spans="3:17" ht="18.75">
      <c r="C465" s="77" t="str">
        <f>T126</f>
        <v>DEP. MAIPÚ (MZA.)</v>
      </c>
      <c r="D465" s="77" t="s">
        <v>0</v>
      </c>
      <c r="E465" s="77" t="str">
        <f t="shared" si="59"/>
        <v>DEP. RIESTRA</v>
      </c>
      <c r="F465" s="57"/>
      <c r="G465" s="57"/>
      <c r="H465" s="57"/>
      <c r="I465" s="77" t="str">
        <f>T144</f>
        <v>FERRO CARRIL OESTE</v>
      </c>
      <c r="J465" s="77" t="s">
        <v>0</v>
      </c>
      <c r="K465" s="77" t="str">
        <f t="shared" si="60"/>
        <v>SANTAMARINA (T.)</v>
      </c>
      <c r="L465" s="23"/>
      <c r="M465" s="23"/>
      <c r="N465" s="23"/>
      <c r="O465" s="23"/>
      <c r="P465" s="23"/>
      <c r="Q465" s="23"/>
    </row>
    <row r="466" spans="3:17" ht="18.75">
      <c r="C466" s="77" t="str">
        <f>T125</f>
        <v>AGROPECUARIO ARG.</v>
      </c>
      <c r="D466" s="77" t="s">
        <v>0</v>
      </c>
      <c r="E466" s="77" t="str">
        <f t="shared" si="59"/>
        <v>BELGRANO (CBA.)</v>
      </c>
      <c r="F466" s="57"/>
      <c r="G466" s="57"/>
      <c r="H466" s="57"/>
      <c r="I466" s="77" t="str">
        <f>T143</f>
        <v>T. SUÁREZ</v>
      </c>
      <c r="J466" s="77" t="s">
        <v>0</v>
      </c>
      <c r="K466" s="77" t="str">
        <f t="shared" si="60"/>
        <v>DEF. DE BELGRANO</v>
      </c>
      <c r="L466" s="23"/>
      <c r="M466" s="23"/>
      <c r="N466" s="23"/>
      <c r="O466" s="23"/>
      <c r="P466" s="23"/>
      <c r="Q466" s="23"/>
    </row>
    <row r="467" spans="3:17" ht="18.75">
      <c r="C467" s="77" t="str">
        <f>T124</f>
        <v>QUILMES A.C.</v>
      </c>
      <c r="D467" s="77" t="s">
        <v>0</v>
      </c>
      <c r="E467" s="77" t="str">
        <f t="shared" si="59"/>
        <v>SAN MARTÍN (TUC.)</v>
      </c>
      <c r="F467" s="57"/>
      <c r="G467" s="57"/>
      <c r="H467" s="57"/>
      <c r="I467" s="77" t="str">
        <f>T142</f>
        <v>G. Y ESGRIMA (J.)</v>
      </c>
      <c r="J467" s="77" t="s">
        <v>0</v>
      </c>
      <c r="K467" s="77" t="str">
        <f t="shared" si="60"/>
        <v>SAN TELMO</v>
      </c>
      <c r="L467" s="23"/>
      <c r="M467" s="23"/>
      <c r="N467" s="23"/>
      <c r="O467" s="23"/>
      <c r="P467" s="23"/>
      <c r="Q467" s="23"/>
    </row>
    <row r="468" spans="3:17" ht="18.75">
      <c r="C468" s="77" t="str">
        <f>T123</f>
        <v>TIGRE</v>
      </c>
      <c r="D468" s="77" t="s">
        <v>0</v>
      </c>
      <c r="E468" s="77" t="str">
        <f t="shared" si="59"/>
        <v>ALTE. BROWN</v>
      </c>
      <c r="F468" s="57"/>
      <c r="G468" s="57"/>
      <c r="H468" s="57"/>
      <c r="I468" s="77" t="str">
        <f>T141</f>
        <v>INSTITUTO A.C. CBA.</v>
      </c>
      <c r="J468" s="77" t="s">
        <v>0</v>
      </c>
      <c r="K468" s="77" t="str">
        <f t="shared" si="60"/>
        <v>VILLA DÁLMINE</v>
      </c>
      <c r="L468" s="23"/>
      <c r="M468" s="23"/>
      <c r="N468" s="23"/>
      <c r="O468" s="23"/>
      <c r="P468" s="23"/>
      <c r="Q468" s="23"/>
    </row>
    <row r="469" spans="3:17" ht="18.75">
      <c r="C469" s="77" t="str">
        <f>T122</f>
        <v>ALVARADO (M.D.P.)</v>
      </c>
      <c r="D469" s="77" t="s">
        <v>0</v>
      </c>
      <c r="E469" s="77" t="str">
        <f t="shared" si="59"/>
        <v>NVA. CHICAGO</v>
      </c>
      <c r="F469" s="57"/>
      <c r="G469" s="57"/>
      <c r="H469" s="57"/>
      <c r="I469" s="77" t="str">
        <f>T140</f>
        <v>BARRACAS CTRAL.</v>
      </c>
      <c r="J469" s="77" t="s">
        <v>0</v>
      </c>
      <c r="K469" s="77" t="str">
        <f t="shared" si="60"/>
        <v>SAN MARTÍN (S.J.)</v>
      </c>
      <c r="L469" s="23"/>
      <c r="M469" s="23"/>
      <c r="N469" s="23"/>
      <c r="O469" s="23"/>
      <c r="P469" s="23"/>
      <c r="Q469" s="23"/>
    </row>
    <row r="470" spans="3:17" ht="18.75">
      <c r="C470" s="77" t="str">
        <f>T121</f>
        <v>ESTUDIANTES</v>
      </c>
      <c r="D470" s="77" t="s">
        <v>0</v>
      </c>
      <c r="E470" s="77" t="str">
        <f t="shared" si="59"/>
        <v>CHACARITA JRS.</v>
      </c>
      <c r="F470" s="57"/>
      <c r="G470" s="57"/>
      <c r="H470" s="57"/>
      <c r="I470" s="77" t="str">
        <f>T139</f>
        <v>INDEPENDIENTE (M.)</v>
      </c>
      <c r="J470" s="77" t="s">
        <v>0</v>
      </c>
      <c r="K470" s="77" t="str">
        <f t="shared" si="60"/>
        <v>BROWN (A.)</v>
      </c>
      <c r="L470" s="23"/>
      <c r="M470" s="23"/>
      <c r="N470" s="23"/>
      <c r="O470" s="23"/>
      <c r="P470" s="23"/>
      <c r="Q470" s="23"/>
    </row>
    <row r="471" spans="3:17" ht="18.75">
      <c r="C471" s="77" t="str">
        <f>T120</f>
        <v>MITRE (S.E.)</v>
      </c>
      <c r="D471" s="77" t="s">
        <v>0</v>
      </c>
      <c r="E471" s="77" t="str">
        <f t="shared" si="59"/>
        <v>ATLANTA</v>
      </c>
      <c r="F471" s="57"/>
      <c r="G471" s="57"/>
      <c r="H471" s="57"/>
      <c r="I471" s="77" t="str">
        <f>T138</f>
        <v>AT. DE RAFAELA</v>
      </c>
      <c r="J471" s="77" t="s">
        <v>0</v>
      </c>
      <c r="K471" s="77" t="str">
        <f t="shared" si="60"/>
        <v>GMO. BROWN (P.M.)</v>
      </c>
      <c r="L471" s="23"/>
      <c r="M471" s="23"/>
      <c r="N471" s="23"/>
      <c r="O471" s="23"/>
      <c r="P471" s="23"/>
      <c r="Q471" s="23"/>
    </row>
    <row r="472" spans="3:17">
      <c r="C472" s="82"/>
      <c r="D472" s="82"/>
      <c r="E472" s="82"/>
      <c r="F472" s="57"/>
      <c r="G472" s="57"/>
      <c r="H472" s="57"/>
      <c r="I472" s="82"/>
      <c r="J472" s="82"/>
      <c r="K472" s="82"/>
      <c r="L472" s="24"/>
      <c r="M472" s="24"/>
      <c r="N472" s="24"/>
      <c r="O472" s="24"/>
      <c r="P472" s="24"/>
      <c r="Q472" s="24"/>
    </row>
    <row r="473" spans="3:17" ht="18">
      <c r="C473" s="73" t="s">
        <v>80</v>
      </c>
      <c r="D473" s="73"/>
      <c r="E473" s="73"/>
      <c r="F473" s="57"/>
      <c r="G473" s="57"/>
      <c r="H473" s="57"/>
      <c r="I473" s="75" t="s">
        <v>80</v>
      </c>
      <c r="J473" s="75"/>
      <c r="K473" s="75"/>
      <c r="L473" s="22"/>
      <c r="M473" s="22"/>
      <c r="N473" s="22"/>
      <c r="O473" s="22"/>
      <c r="P473" s="22"/>
      <c r="Q473" s="22"/>
    </row>
    <row r="474" spans="3:17">
      <c r="C474" s="82"/>
      <c r="D474" s="82"/>
      <c r="E474" s="82"/>
      <c r="F474" s="57"/>
      <c r="G474" s="57"/>
      <c r="H474" s="57"/>
      <c r="I474" s="82"/>
      <c r="J474" s="82"/>
      <c r="K474" s="82"/>
      <c r="L474" s="24"/>
      <c r="M474" s="24"/>
      <c r="N474" s="24"/>
      <c r="O474" s="24"/>
      <c r="P474" s="24"/>
      <c r="Q474" s="24"/>
    </row>
    <row r="475" spans="3:17" ht="18.75">
      <c r="C475" s="77" t="str">
        <f>T119</f>
        <v>ATLANTA</v>
      </c>
      <c r="D475" s="77" t="s">
        <v>0</v>
      </c>
      <c r="E475" s="77" t="str">
        <f>T128</f>
        <v>LIBRE</v>
      </c>
      <c r="F475" s="57"/>
      <c r="G475" s="57"/>
      <c r="H475" s="57"/>
      <c r="I475" s="77" t="str">
        <f>T137</f>
        <v>GMO. BROWN (P.M.)</v>
      </c>
      <c r="J475" s="77" t="s">
        <v>0</v>
      </c>
      <c r="K475" s="77" t="str">
        <f>T146</f>
        <v>ALL BOYS</v>
      </c>
      <c r="L475" s="23"/>
      <c r="M475" s="23"/>
      <c r="N475" s="23"/>
      <c r="O475" s="23"/>
      <c r="P475" s="23"/>
      <c r="Q475" s="23"/>
    </row>
    <row r="476" spans="3:17" ht="18.75">
      <c r="C476" s="77" t="str">
        <f>T118</f>
        <v>CHACARITA JRS.</v>
      </c>
      <c r="D476" s="77" t="s">
        <v>0</v>
      </c>
      <c r="E476" s="77" t="str">
        <f t="shared" ref="E476:E483" si="61">T120</f>
        <v>MITRE (S.E.)</v>
      </c>
      <c r="F476" s="57"/>
      <c r="G476" s="57"/>
      <c r="H476" s="57"/>
      <c r="I476" s="77" t="str">
        <f>T136</f>
        <v>BROWN (A.)</v>
      </c>
      <c r="J476" s="77" t="s">
        <v>0</v>
      </c>
      <c r="K476" s="77" t="str">
        <f t="shared" ref="K476:K483" si="62">T138</f>
        <v>AT. DE RAFAELA</v>
      </c>
      <c r="L476" s="23"/>
      <c r="M476" s="23"/>
      <c r="N476" s="23"/>
      <c r="O476" s="23"/>
      <c r="P476" s="23"/>
      <c r="Q476" s="23"/>
    </row>
    <row r="477" spans="3:17" ht="18.75">
      <c r="C477" s="77" t="str">
        <f>T117</f>
        <v>NVA. CHICAGO</v>
      </c>
      <c r="D477" s="77" t="s">
        <v>0</v>
      </c>
      <c r="E477" s="77" t="str">
        <f t="shared" si="61"/>
        <v>ESTUDIANTES</v>
      </c>
      <c r="F477" s="57"/>
      <c r="G477" s="57"/>
      <c r="H477" s="57"/>
      <c r="I477" s="77" t="str">
        <f>T135</f>
        <v>SAN MARTÍN (S.J.)</v>
      </c>
      <c r="J477" s="77" t="s">
        <v>0</v>
      </c>
      <c r="K477" s="77" t="str">
        <f t="shared" si="62"/>
        <v>INDEPENDIENTE (M.)</v>
      </c>
      <c r="L477" s="23"/>
      <c r="M477" s="23"/>
      <c r="N477" s="23"/>
      <c r="O477" s="23"/>
      <c r="P477" s="23"/>
      <c r="Q477" s="23"/>
    </row>
    <row r="478" spans="3:17" ht="18.75">
      <c r="C478" s="77" t="str">
        <f>T116</f>
        <v>ALTE. BROWN</v>
      </c>
      <c r="D478" s="77" t="s">
        <v>0</v>
      </c>
      <c r="E478" s="77" t="str">
        <f t="shared" si="61"/>
        <v>ALVARADO (M.D.P.)</v>
      </c>
      <c r="F478" s="57"/>
      <c r="G478" s="57"/>
      <c r="H478" s="57"/>
      <c r="I478" s="77" t="str">
        <f>T134</f>
        <v>VILLA DÁLMINE</v>
      </c>
      <c r="J478" s="77" t="s">
        <v>0</v>
      </c>
      <c r="K478" s="77" t="str">
        <f t="shared" si="62"/>
        <v>BARRACAS CTRAL.</v>
      </c>
      <c r="L478" s="23"/>
      <c r="M478" s="23"/>
      <c r="N478" s="23"/>
      <c r="O478" s="23"/>
      <c r="P478" s="23"/>
      <c r="Q478" s="23"/>
    </row>
    <row r="479" spans="3:17" ht="18.75">
      <c r="C479" s="77" t="str">
        <f>T115</f>
        <v>SAN MARTÍN (TUC.)</v>
      </c>
      <c r="D479" s="77" t="s">
        <v>0</v>
      </c>
      <c r="E479" s="77" t="str">
        <f t="shared" si="61"/>
        <v>TIGRE</v>
      </c>
      <c r="F479" s="57"/>
      <c r="G479" s="57"/>
      <c r="H479" s="57"/>
      <c r="I479" s="77" t="str">
        <f>T133</f>
        <v>SAN TELMO</v>
      </c>
      <c r="J479" s="77" t="s">
        <v>0</v>
      </c>
      <c r="K479" s="77" t="str">
        <f t="shared" si="62"/>
        <v>INSTITUTO A.C. CBA.</v>
      </c>
      <c r="L479" s="23"/>
      <c r="M479" s="23"/>
      <c r="N479" s="23"/>
      <c r="O479" s="23"/>
      <c r="P479" s="23"/>
      <c r="Q479" s="23"/>
    </row>
    <row r="480" spans="3:17" ht="18.75">
      <c r="C480" s="77" t="str">
        <f>T114</f>
        <v>BELGRANO (CBA.)</v>
      </c>
      <c r="D480" s="77" t="s">
        <v>0</v>
      </c>
      <c r="E480" s="77" t="str">
        <f t="shared" si="61"/>
        <v>QUILMES A.C.</v>
      </c>
      <c r="F480" s="57"/>
      <c r="G480" s="57"/>
      <c r="H480" s="57"/>
      <c r="I480" s="77" t="str">
        <f>T132</f>
        <v>DEF. DE BELGRANO</v>
      </c>
      <c r="J480" s="77" t="s">
        <v>0</v>
      </c>
      <c r="K480" s="77" t="str">
        <f t="shared" si="62"/>
        <v>G. Y ESGRIMA (J.)</v>
      </c>
      <c r="L480" s="23"/>
      <c r="M480" s="23"/>
      <c r="N480" s="23"/>
      <c r="O480" s="23"/>
      <c r="P480" s="23"/>
      <c r="Q480" s="23"/>
    </row>
    <row r="481" spans="3:17" ht="18.75">
      <c r="C481" s="77" t="str">
        <f>T113</f>
        <v>DEP. RIESTRA</v>
      </c>
      <c r="D481" s="77" t="s">
        <v>0</v>
      </c>
      <c r="E481" s="77" t="str">
        <f t="shared" si="61"/>
        <v>AGROPECUARIO ARG.</v>
      </c>
      <c r="F481" s="57"/>
      <c r="G481" s="57"/>
      <c r="H481" s="57"/>
      <c r="I481" s="77" t="str">
        <f>T131</f>
        <v>SANTAMARINA (T.)</v>
      </c>
      <c r="J481" s="77" t="s">
        <v>0</v>
      </c>
      <c r="K481" s="77" t="str">
        <f t="shared" si="62"/>
        <v>T. SUÁREZ</v>
      </c>
      <c r="L481" s="23"/>
      <c r="M481" s="23"/>
      <c r="N481" s="23"/>
      <c r="O481" s="23"/>
      <c r="P481" s="23"/>
      <c r="Q481" s="23"/>
    </row>
    <row r="482" spans="3:17" ht="18.75">
      <c r="C482" s="77" t="str">
        <f>T112</f>
        <v>G. Y ESGRIMA (M.)</v>
      </c>
      <c r="D482" s="77" t="s">
        <v>0</v>
      </c>
      <c r="E482" s="77" t="str">
        <f t="shared" si="61"/>
        <v>DEP. MAIPÚ (MZA.)</v>
      </c>
      <c r="F482" s="57"/>
      <c r="G482" s="57"/>
      <c r="H482" s="57"/>
      <c r="I482" s="77" t="str">
        <f>T130</f>
        <v>ALMAGRO</v>
      </c>
      <c r="J482" s="77" t="s">
        <v>0</v>
      </c>
      <c r="K482" s="77" t="str">
        <f t="shared" si="62"/>
        <v>FERRO CARRIL OESTE</v>
      </c>
      <c r="L482" s="23"/>
      <c r="M482" s="23"/>
      <c r="N482" s="23"/>
      <c r="O482" s="23"/>
      <c r="P482" s="23"/>
      <c r="Q482" s="23"/>
    </row>
    <row r="483" spans="3:17" ht="18.75">
      <c r="C483" s="77" t="str">
        <f>T111</f>
        <v>ESTUDIANTES (R. IV)</v>
      </c>
      <c r="D483" s="77" t="s">
        <v>0</v>
      </c>
      <c r="E483" s="77" t="str">
        <f t="shared" si="61"/>
        <v>TEMPERLEY</v>
      </c>
      <c r="F483" s="57"/>
      <c r="G483" s="57"/>
      <c r="H483" s="57"/>
      <c r="I483" s="77" t="str">
        <f>T129</f>
        <v>GÜEMES (S.E.)</v>
      </c>
      <c r="J483" s="77" t="s">
        <v>0</v>
      </c>
      <c r="K483" s="77" t="str">
        <f t="shared" si="62"/>
        <v>DEP. MORÓN</v>
      </c>
      <c r="L483" s="23"/>
      <c r="M483" s="23"/>
      <c r="N483" s="23"/>
      <c r="O483" s="23"/>
      <c r="P483" s="23"/>
      <c r="Q483" s="23"/>
    </row>
  </sheetData>
  <mergeCells count="83">
    <mergeCell ref="C389:E389"/>
    <mergeCell ref="C425:E425"/>
    <mergeCell ref="B1:H1"/>
    <mergeCell ref="B8:F8"/>
    <mergeCell ref="C101:E101"/>
    <mergeCell ref="C137:E137"/>
    <mergeCell ref="C173:E173"/>
    <mergeCell ref="C75:E75"/>
    <mergeCell ref="C77:E77"/>
    <mergeCell ref="C113:E113"/>
    <mergeCell ref="C161:E161"/>
    <mergeCell ref="C365:E365"/>
    <mergeCell ref="I75:K75"/>
    <mergeCell ref="I77:K77"/>
    <mergeCell ref="C89:E89"/>
    <mergeCell ref="I89:K89"/>
    <mergeCell ref="I101:K101"/>
    <mergeCell ref="I113:K113"/>
    <mergeCell ref="C125:E125"/>
    <mergeCell ref="I125:K125"/>
    <mergeCell ref="I137:K137"/>
    <mergeCell ref="C149:E149"/>
    <mergeCell ref="I149:K149"/>
    <mergeCell ref="I161:K161"/>
    <mergeCell ref="I173:K173"/>
    <mergeCell ref="C185:E185"/>
    <mergeCell ref="I185:K185"/>
    <mergeCell ref="C197:E197"/>
    <mergeCell ref="I197:K197"/>
    <mergeCell ref="I209:K209"/>
    <mergeCell ref="C221:E221"/>
    <mergeCell ref="I221:K221"/>
    <mergeCell ref="C233:E233"/>
    <mergeCell ref="I233:K233"/>
    <mergeCell ref="C209:E209"/>
    <mergeCell ref="I245:K245"/>
    <mergeCell ref="C257:E257"/>
    <mergeCell ref="I257:K257"/>
    <mergeCell ref="C269:E269"/>
    <mergeCell ref="I269:K269"/>
    <mergeCell ref="C245:E245"/>
    <mergeCell ref="I281:K281"/>
    <mergeCell ref="C293:E293"/>
    <mergeCell ref="I293:K293"/>
    <mergeCell ref="C305:E305"/>
    <mergeCell ref="I305:K305"/>
    <mergeCell ref="C281:E281"/>
    <mergeCell ref="I365:K365"/>
    <mergeCell ref="C377:E377"/>
    <mergeCell ref="I377:K377"/>
    <mergeCell ref="I317:K317"/>
    <mergeCell ref="C329:E329"/>
    <mergeCell ref="I329:K329"/>
    <mergeCell ref="C341:E341"/>
    <mergeCell ref="I341:K341"/>
    <mergeCell ref="C317:E317"/>
    <mergeCell ref="C353:E353"/>
    <mergeCell ref="C461:E461"/>
    <mergeCell ref="I461:K461"/>
    <mergeCell ref="C473:E473"/>
    <mergeCell ref="I473:K473"/>
    <mergeCell ref="H8:L8"/>
    <mergeCell ref="I425:K425"/>
    <mergeCell ref="C437:E437"/>
    <mergeCell ref="I437:K437"/>
    <mergeCell ref="C449:E449"/>
    <mergeCell ref="I449:K449"/>
    <mergeCell ref="I389:K389"/>
    <mergeCell ref="C401:E401"/>
    <mergeCell ref="I401:K401"/>
    <mergeCell ref="C413:E413"/>
    <mergeCell ref="I413:K413"/>
    <mergeCell ref="I353:K353"/>
    <mergeCell ref="N10:O10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</mergeCells>
  <pageMargins left="0.75" right="0.75" top="0.98425196850393704" bottom="0.98425196850393704" header="0" footer="0"/>
  <pageSetup paperSize="5" scale="98" orientation="portrait" r:id="rId1"/>
  <headerFooter alignWithMargins="0"/>
  <rowBreaks count="2" manualBreakCount="2">
    <brk id="121" min="1" max="14" man="1"/>
    <brk id="17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 de Partidos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carrefour</cp:lastModifiedBy>
  <cp:lastPrinted>2017-08-23T22:27:23Z</cp:lastPrinted>
  <dcterms:created xsi:type="dcterms:W3CDTF">2008-07-17T20:48:42Z</dcterms:created>
  <dcterms:modified xsi:type="dcterms:W3CDTF">2021-02-25T16:52:12Z</dcterms:modified>
</cp:coreProperties>
</file>